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756" tabRatio="625" activeTab="0"/>
  </bookViews>
  <sheets>
    <sheet name="52" sheetId="1" r:id="rId1"/>
  </sheets>
  <externalReferences>
    <externalReference r:id="rId4"/>
    <externalReference r:id="rId5"/>
  </externalReferences>
  <definedNames>
    <definedName name="_xlfn.IFERROR" hidden="1">#NAME?</definedName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'[2]Dt 2001'!#REF!</definedName>
    <definedName name="ANSNN">'[2]Dt 2001'!#REF!</definedName>
    <definedName name="ANSNNxnk">'[2]Dt 2001'!#REF!</definedName>
    <definedName name="Anguon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'[2]Dt 2001'!#REF!</definedName>
    <definedName name="NSNN">'[2]Dt 2001'!#REF!</definedName>
    <definedName name="PC">'[2]Dt 2001'!#REF!</definedName>
    <definedName name="PRINT_AREA_MI">#REF!</definedName>
    <definedName name="_xlnm.Print_Titles" localSheetId="0">'52'!$5:$7</definedName>
    <definedName name="Phan_cap">#REF!</definedName>
    <definedName name="Phi_le_phi">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<sst xmlns="http://schemas.openxmlformats.org/spreadsheetml/2006/main" count="123" uniqueCount="109">
  <si>
    <t>A</t>
  </si>
  <si>
    <t>B</t>
  </si>
  <si>
    <t>I</t>
  </si>
  <si>
    <t>II</t>
  </si>
  <si>
    <t>III</t>
  </si>
  <si>
    <t>IV</t>
  </si>
  <si>
    <t>V</t>
  </si>
  <si>
    <t>Đơn vị: Triệu đồng</t>
  </si>
  <si>
    <t>Vốn ngoài nước</t>
  </si>
  <si>
    <t>Tên đơn vị</t>
  </si>
  <si>
    <t>Tổng số</t>
  </si>
  <si>
    <t>Trong đó</t>
  </si>
  <si>
    <t>STT</t>
  </si>
  <si>
    <t>(Dự toán đã được Hội đồng nhân dân quyết định)</t>
  </si>
  <si>
    <t>Biểu số 52/CK-NSNN</t>
  </si>
  <si>
    <t>UBND TỈNH TÂY NINH</t>
  </si>
  <si>
    <t>Thành phố Tây Ninh</t>
  </si>
  <si>
    <t>Huyện Châu Thành</t>
  </si>
  <si>
    <t>Huyện Dương Minh Châu</t>
  </si>
  <si>
    <t>Huyện Gò Dầu</t>
  </si>
  <si>
    <t>Huyện Bến Cầu</t>
  </si>
  <si>
    <t>Huyện Tân Biên</t>
  </si>
  <si>
    <t>Huyện Tân Châu</t>
  </si>
  <si>
    <t>Chương trình MTQG Giảm nghèo bền vững</t>
  </si>
  <si>
    <t>Sở Y tế</t>
  </si>
  <si>
    <t>Sở Thông tin và Truyền thông</t>
  </si>
  <si>
    <t>Bộ Chỉ huy Quân sự tỉnh</t>
  </si>
  <si>
    <t>BQLDA ĐTXD huyện Gò Dầu</t>
  </si>
  <si>
    <t>Sở Tài nguyên và Môi trường</t>
  </si>
  <si>
    <t>Công an tỉnh Tây Ninh</t>
  </si>
  <si>
    <t>BQLDA ĐTXD ngành Nông nghiệp &amp; PTNT</t>
  </si>
  <si>
    <t>Ban QLDA ĐT và XD ngành Giao thông</t>
  </si>
  <si>
    <t>B.1</t>
  </si>
  <si>
    <t>Chương trình mục tiêu Phát triển kinh tế xã hội các vùng</t>
  </si>
  <si>
    <t>B.2</t>
  </si>
  <si>
    <t>NGUỒN NGÂN SÁCH TỈNH</t>
  </si>
  <si>
    <t>Các đơn vị tỉnh</t>
  </si>
  <si>
    <t>Sở Lao động Thương binh và Xã hội</t>
  </si>
  <si>
    <t>Nguồn chưa phân khai</t>
  </si>
  <si>
    <t>NGUỒN NGÂN SÁCH TRUNG ƯƠNG</t>
  </si>
  <si>
    <t>Vốn chương trình mục tiêu quốc gia</t>
  </si>
  <si>
    <t>Vốn chương trình mục tiêu, nhiệm vụ</t>
  </si>
  <si>
    <t>B.2.1</t>
  </si>
  <si>
    <t>Chi y tế, dân số và gia đình</t>
  </si>
  <si>
    <t>Chi ủy thác qua ngân hàng chính sách xã hội</t>
  </si>
  <si>
    <t>BQL GMS</t>
  </si>
  <si>
    <t>BQLDA ĐTXD huyện Bến Cầu</t>
  </si>
  <si>
    <t>BQLDA ĐTXD huyện Dương Minh Châu</t>
  </si>
  <si>
    <t>Nông nghiệp, lâm nghiệp, thủy lợi và thủy sản</t>
  </si>
  <si>
    <t>UBND thành phố Tây Ninh</t>
  </si>
  <si>
    <t>TỔNG SỐ (A+B)</t>
  </si>
  <si>
    <t xml:space="preserve">Chuẩn bị đầu tư </t>
  </si>
  <si>
    <t xml:space="preserve">Thanh toán khối lượng đã và đang thực hiện </t>
  </si>
  <si>
    <t>Chi giao thông</t>
  </si>
  <si>
    <t>UBND huyện Tân Biên</t>
  </si>
  <si>
    <t>BQLDA ĐTXD huyện Châu Thành</t>
  </si>
  <si>
    <t>BQL Khu du lịch Quốc gia núi Bà Đen</t>
  </si>
  <si>
    <t>Ngân hàng chính sách xã hội</t>
  </si>
  <si>
    <t>BQLDA ĐTXD thị xã Hòa Thành</t>
  </si>
  <si>
    <t>BQLDA ĐTXD thị xã Trảng Bàng</t>
  </si>
  <si>
    <t>Thị xã Hòa Thành</t>
  </si>
  <si>
    <t>Thị xã Trảng Bàng</t>
  </si>
  <si>
    <t xml:space="preserve">Vốn trong nước </t>
  </si>
  <si>
    <t xml:space="preserve">Hỗ trợ cho các dự án đầu tư vào nông nghiệp, nông thôn theo Nghị định 57/2018/NĐCP ngày 17/4/2018 </t>
  </si>
  <si>
    <t>Hỗ trợ, phát triển kinh tế tập thể, hợp tác xã giai đoạn 2021-2025 theo Quyết định số 1804/QĐ-TTg ngày 13/11/2020</t>
  </si>
  <si>
    <t>Hỗ trợ doanh nghiệp vừa và nhỏ</t>
  </si>
  <si>
    <t>Ban quản lý Khu kinh tế tỉnh</t>
  </si>
  <si>
    <t>Chi giáo dục, đào tạo và giáo dục nghề nghiệp</t>
  </si>
  <si>
    <t>Chi văn hóa, thông tin</t>
  </si>
  <si>
    <t>Chi phát thanh, truyền hình, thông tấn</t>
  </si>
  <si>
    <t>Chi thể dục, thể thao</t>
  </si>
  <si>
    <t>Chi bảo vệ môi trường</t>
  </si>
  <si>
    <t>Chi các hoạt động kinh tế</t>
  </si>
  <si>
    <t>Chi xã hội</t>
  </si>
  <si>
    <t>Chi nông nghiệp, lâm nghiệp, diêm nghiệp, thủy lợi và thủy sản</t>
  </si>
  <si>
    <t>Sở Nội vụ</t>
  </si>
  <si>
    <t>UBND các huyện, thành phố; đơn vị huyện, thành phô</t>
  </si>
  <si>
    <t>Chi trả nợ gốc và lãi vay</t>
  </si>
  <si>
    <t>Hỗ trợ có mục tiêu các huyện, thành phố</t>
  </si>
  <si>
    <t>Đài phát thanh và truyền hình tỉnh</t>
  </si>
  <si>
    <t>Văn phòng tỉnh ủy</t>
  </si>
  <si>
    <t>Chi cục kiểm lâm Tây Ninh</t>
  </si>
  <si>
    <t>BQL Khu Rừng phòng Hộ Dầu Tiếng</t>
  </si>
  <si>
    <t>Viện Kiểm sát nhân dân tỉnh</t>
  </si>
  <si>
    <t>Ghi thu, ghi chi từ nguồn thu tiền thuê đất</t>
  </si>
  <si>
    <t>Hội Văn học nghệ thuật tỉnh</t>
  </si>
  <si>
    <t>B.2.2</t>
  </si>
  <si>
    <t>Ban QLDA ĐT và XD ngành Nông nghiệp và PTNT</t>
  </si>
  <si>
    <t>Chi hoạt động của cơ quan quản lý nhà nước, đơn vị sự nghiệp công lập, tổ chức chính trị và các tổ chức chính trị - xã hội</t>
  </si>
  <si>
    <t>BQL Vườn Quốc Gia Lò Gò - Xa Mát</t>
  </si>
  <si>
    <t>Quỹ đầu tư phát triển</t>
  </si>
  <si>
    <t xml:space="preserve">BQLDA ĐTXD huyện Tân Châu </t>
  </si>
  <si>
    <t>Sở Lao động - Thương binh và Xã hội</t>
  </si>
  <si>
    <t>Chương trình MTQG Phát triển KT-XH vùng đồng bào DTTS và miền núi</t>
  </si>
  <si>
    <t>Tỉnh quản lý</t>
  </si>
  <si>
    <t>Bộ Chỉ huy bộ đội biên phòng</t>
  </si>
  <si>
    <t>Chương trình phục hồi kinh tế - xã hội</t>
  </si>
  <si>
    <t>Ban QLDA ĐT và XD tỉnh Tây Ninh</t>
  </si>
  <si>
    <t>Khu công nghiệp và khu kinh tế</t>
  </si>
  <si>
    <t>DỰ TOÁN CHI ĐẦU TƯ PHÁT TRIỂN CỦA NGÂN SÁCH CẤP TỈNH CHO TỪNG CƠ QUAN, TỔ CHỨC THEO LĨNH VỰC NĂM 2024</t>
  </si>
  <si>
    <t>Chi khoahọc, côngnghệ</t>
  </si>
  <si>
    <t>Chi quốc phòng</t>
  </si>
  <si>
    <t>Chi an ninh và trật tự an toàn xã hội</t>
  </si>
  <si>
    <t>Chi các nhiệm vụ, chương trình, dự án khác theo quy định của pháp luật</t>
  </si>
  <si>
    <t>Bộ Chỉ huy Bộ đội Biên phòng tỉnh</t>
  </si>
  <si>
    <t>BQLDA Đầu tư Xây dựng tỉnh Tây Ninh</t>
  </si>
  <si>
    <t>Hỗ trợ có mục tiêu xã Hòa Hiệp huyện Tân Biên</t>
  </si>
  <si>
    <t>Chương trình MTQG xây dựng nông thôn mới</t>
  </si>
  <si>
    <t>Hỗ trợ có mục tiêu các huyện, thị xã, thành phố thực hiện Phát triển hạ tầng kinh tế - xã hội, cơ bản đồng bộ, hiện đại, đảm bảo kết nối nông thôn - đô thị và kết nối các vùng</t>
  </si>
</sst>
</file>

<file path=xl/styles.xml><?xml version="1.0" encoding="utf-8"?>
<styleSheet xmlns="http://schemas.openxmlformats.org/spreadsheetml/2006/main">
  <numFmts count="4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#"/>
    <numFmt numFmtId="181" formatCode="###,###.0"/>
    <numFmt numFmtId="182" formatCode="#,##0.0"/>
    <numFmt numFmtId="183" formatCode="###,###,###"/>
    <numFmt numFmtId="184" formatCode="#,##0;[Red]\-#,##0;&quot;&quot;;_-@"/>
    <numFmt numFmtId="185" formatCode="#,##0;[Red]\-#,##0;&quot;&quot;;@"/>
    <numFmt numFmtId="186" formatCode="0.0%"/>
    <numFmt numFmtId="187" formatCode="#,###;[Red]\-#,###"/>
    <numFmt numFmtId="188" formatCode="_(* #,##0_);_(* \(#,##0\);_(* &quot;-&quot;??_);_(@_)"/>
    <numFmt numFmtId="189" formatCode="#,###.0;[Red]\-#,###.0"/>
    <numFmt numFmtId="190" formatCode="#,##0;[Red]\-#,##0;&quot;&quot;"/>
    <numFmt numFmtId="191" formatCode="#,##0;[Red]\-#,##0;&quot; &quot;"/>
    <numFmt numFmtId="192" formatCode="[$-42A]dd\ mmmm\ yyyy"/>
    <numFmt numFmtId="193" formatCode="#,###;\-#,###;&quot;&quot;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_-* #,##0.00_-;\-* #,##0.00_-;_-* &quot;-&quot;??_-;_-@_-"/>
    <numFmt numFmtId="200" formatCode="#,##0;\-#,##0;\-"/>
    <numFmt numFmtId="201" formatCode="#,#00.0%"/>
    <numFmt numFmtId="202" formatCode="_-* #,##0\ _€_-;\-* #,##0\ _€_-;_-* &quot;-&quot;??\ _€_-;_-@_-"/>
    <numFmt numFmtId="203" formatCode="_-* #,##0_-;\-* #,##0_-;_-* &quot;-&quot;??_-;_-@_-"/>
  </numFmts>
  <fonts count="64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u val="single"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u val="single"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199" fontId="16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8" fillId="28" borderId="2" applyNumberFormat="0" applyAlignment="0" applyProtection="0"/>
    <xf numFmtId="0" fontId="15" fillId="0" borderId="3" applyNumberFormat="0" applyFont="0" applyAlignment="0">
      <protection/>
    </xf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193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32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12" fillId="0" borderId="11" xfId="5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3" fontId="12" fillId="0" borderId="11" xfId="104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/>
    </xf>
    <xf numFmtId="171" fontId="12" fillId="0" borderId="0" xfId="41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3" fontId="13" fillId="0" borderId="11" xfId="108" applyNumberFormat="1" applyFont="1" applyFill="1" applyBorder="1" applyAlignment="1">
      <alignment horizontal="left" vertical="center" wrapText="1"/>
      <protection/>
    </xf>
    <xf numFmtId="3" fontId="13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13" fillId="0" borderId="11" xfId="99" applyFont="1" applyFill="1" applyBorder="1" applyAlignment="1">
      <alignment horizontal="left" vertical="center" wrapText="1"/>
      <protection/>
    </xf>
    <xf numFmtId="0" fontId="13" fillId="0" borderId="11" xfId="111" applyFont="1" applyFill="1" applyBorder="1" applyAlignment="1">
      <alignment horizontal="left" vertical="center" wrapText="1"/>
      <protection/>
    </xf>
    <xf numFmtId="0" fontId="13" fillId="0" borderId="11" xfId="109" applyFont="1" applyFill="1" applyBorder="1" applyAlignment="1">
      <alignment horizontal="left" vertical="center" wrapText="1"/>
      <protection/>
    </xf>
    <xf numFmtId="0" fontId="13" fillId="0" borderId="11" xfId="103" applyFont="1" applyFill="1" applyBorder="1" applyAlignment="1">
      <alignment horizontal="left" vertical="center" wrapText="1"/>
      <protection/>
    </xf>
    <xf numFmtId="0" fontId="13" fillId="0" borderId="11" xfId="113" applyFont="1" applyFill="1" applyBorder="1" applyAlignment="1">
      <alignment horizontal="left" vertical="center"/>
      <protection/>
    </xf>
    <xf numFmtId="0" fontId="13" fillId="0" borderId="11" xfId="98" applyFont="1" applyFill="1" applyBorder="1" applyAlignment="1">
      <alignment horizontal="left" vertical="center" wrapText="1"/>
      <protection/>
    </xf>
    <xf numFmtId="0" fontId="13" fillId="0" borderId="11" xfId="101" applyFont="1" applyFill="1" applyBorder="1" applyAlignment="1">
      <alignment horizontal="left" vertical="center" wrapText="1"/>
      <protection/>
    </xf>
    <xf numFmtId="0" fontId="13" fillId="0" borderId="11" xfId="102" applyFont="1" applyFill="1" applyBorder="1" applyAlignment="1">
      <alignment horizontal="left" vertical="center"/>
      <protection/>
    </xf>
    <xf numFmtId="0" fontId="13" fillId="0" borderId="11" xfId="107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>
      <alignment/>
    </xf>
    <xf numFmtId="0" fontId="13" fillId="0" borderId="11" xfId="100" applyFont="1" applyFill="1" applyBorder="1" applyAlignment="1">
      <alignment horizontal="left" vertical="center" wrapText="1"/>
      <protection/>
    </xf>
    <xf numFmtId="0" fontId="13" fillId="0" borderId="11" xfId="94" applyFont="1" applyFill="1" applyBorder="1" applyAlignment="1">
      <alignment horizontal="left" vertical="top" wrapText="1"/>
      <protection/>
    </xf>
    <xf numFmtId="0" fontId="13" fillId="0" borderId="11" xfId="97" applyFont="1" applyFill="1" applyBorder="1" applyAlignment="1">
      <alignment horizontal="left" vertical="center" wrapText="1"/>
      <protection/>
    </xf>
    <xf numFmtId="0" fontId="13" fillId="0" borderId="11" xfId="117" applyFont="1" applyFill="1" applyBorder="1" applyAlignment="1">
      <alignment horizontal="left" vertical="center" wrapText="1"/>
      <protection/>
    </xf>
    <xf numFmtId="0" fontId="13" fillId="0" borderId="11" xfId="115" applyFont="1" applyFill="1" applyBorder="1" applyAlignment="1">
      <alignment horizontal="left" vertical="center" wrapText="1"/>
      <protection/>
    </xf>
    <xf numFmtId="0" fontId="13" fillId="0" borderId="11" xfId="110" applyFont="1" applyFill="1" applyBorder="1" applyAlignment="1">
      <alignment horizontal="left" vertical="center" wrapText="1"/>
      <protection/>
    </xf>
    <xf numFmtId="0" fontId="13" fillId="0" borderId="11" xfId="118" applyFont="1" applyFill="1" applyBorder="1" applyAlignment="1">
      <alignment horizontal="left" vertical="center"/>
      <protection/>
    </xf>
    <xf numFmtId="0" fontId="6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115" applyFont="1" applyFill="1" applyBorder="1" applyAlignment="1">
      <alignment horizontal="left" vertical="center" wrapText="1"/>
      <protection/>
    </xf>
    <xf numFmtId="3" fontId="17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13" fillId="0" borderId="11" xfId="94" applyFont="1" applyFill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94" applyFont="1" applyFill="1" applyBorder="1" applyAlignment="1">
      <alignment horizontal="left" vertical="top" wrapText="1"/>
      <protection/>
    </xf>
    <xf numFmtId="3" fontId="13" fillId="0" borderId="14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[0] 2 2" xfId="44"/>
    <cellStyle name="Comma 10 10" xfId="45"/>
    <cellStyle name="Comma 10 2" xfId="46"/>
    <cellStyle name="Comma 11" xfId="47"/>
    <cellStyle name="Comma 2" xfId="48"/>
    <cellStyle name="Comma 2 2" xfId="49"/>
    <cellStyle name="Comma 2 5" xfId="50"/>
    <cellStyle name="Comma 3" xfId="51"/>
    <cellStyle name="Comma 3 2" xfId="52"/>
    <cellStyle name="Comma 4 2 2" xfId="53"/>
    <cellStyle name="Comma 4 2 2 2" xfId="54"/>
    <cellStyle name="Comma 4 2 2 2 2" xfId="55"/>
    <cellStyle name="Comma 4 2 2 2 3" xfId="56"/>
    <cellStyle name="Comma 5" xfId="57"/>
    <cellStyle name="Comma 5 2" xfId="58"/>
    <cellStyle name="Comma 6" xfId="59"/>
    <cellStyle name="Currency" xfId="60"/>
    <cellStyle name="Currency [0]" xfId="61"/>
    <cellStyle name="Currency 2" xfId="62"/>
    <cellStyle name="Check Cell" xfId="63"/>
    <cellStyle name="dtchi98" xfId="64"/>
    <cellStyle name="Explanatory Text" xfId="65"/>
    <cellStyle name="Followed Hyperlink" xfId="66"/>
    <cellStyle name="Good" xfId="67"/>
    <cellStyle name="HAI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10" xfId="77"/>
    <cellStyle name="Normal 11" xfId="78"/>
    <cellStyle name="Normal 13" xfId="79"/>
    <cellStyle name="Normal 15" xfId="80"/>
    <cellStyle name="Normal 16" xfId="81"/>
    <cellStyle name="Normal 17" xfId="82"/>
    <cellStyle name="Normal 18" xfId="83"/>
    <cellStyle name="Normal 18 12" xfId="84"/>
    <cellStyle name="Normal 2" xfId="85"/>
    <cellStyle name="Normal 2 15" xfId="86"/>
    <cellStyle name="Normal 2 2" xfId="87"/>
    <cellStyle name="Normal 2 2 12" xfId="88"/>
    <cellStyle name="Normal 2 2 2 2" xfId="89"/>
    <cellStyle name="Normal 21" xfId="90"/>
    <cellStyle name="Normal 23" xfId="91"/>
    <cellStyle name="Normal 25" xfId="92"/>
    <cellStyle name="Normal 27" xfId="93"/>
    <cellStyle name="Normal 29" xfId="94"/>
    <cellStyle name="Normal 3" xfId="95"/>
    <cellStyle name="Normal 3 2" xfId="96"/>
    <cellStyle name="Normal 30" xfId="97"/>
    <cellStyle name="Normal 31" xfId="98"/>
    <cellStyle name="Normal 32" xfId="99"/>
    <cellStyle name="Normal 34" xfId="100"/>
    <cellStyle name="Normal 36" xfId="101"/>
    <cellStyle name="Normal 37" xfId="102"/>
    <cellStyle name="Normal 38" xfId="103"/>
    <cellStyle name="Normal 4" xfId="104"/>
    <cellStyle name="Normal 4 2" xfId="105"/>
    <cellStyle name="Normal 4 2 2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6" xfId="119"/>
    <cellStyle name="Normal 6 2" xfId="120"/>
    <cellStyle name="Normal 7" xfId="121"/>
    <cellStyle name="Normal 7 2 3 2 3" xfId="122"/>
    <cellStyle name="Normal 9 2 2" xfId="123"/>
    <cellStyle name="Note" xfId="124"/>
    <cellStyle name="Output" xfId="125"/>
    <cellStyle name="Percent" xfId="126"/>
    <cellStyle name="Percent 2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ghi%20quyet%20387%20va%20ND%2073\NQ%20387%20hoan%20thien%20trinh%20Bo%20lan%202%20(20042016)\Bieu%2013_PL%20Danh%20gia%20thu%20NSNN%20theo%20sac%20thue_FIXED%20(P&#272;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tabSelected="1" zoomScalePageLayoutView="0" workbookViewId="0" topLeftCell="A1">
      <selection activeCell="L12" sqref="L12"/>
    </sheetView>
  </sheetViews>
  <sheetFormatPr defaultColWidth="7.5" defaultRowHeight="15"/>
  <cols>
    <col min="1" max="1" width="4.59765625" style="7" customWidth="1"/>
    <col min="2" max="2" width="31.5" style="73" customWidth="1"/>
    <col min="3" max="3" width="7.796875" style="7" customWidth="1"/>
    <col min="4" max="4" width="5.59765625" style="7" customWidth="1"/>
    <col min="5" max="5" width="4.3984375" style="7" customWidth="1"/>
    <col min="6" max="6" width="6.5" style="7" customWidth="1"/>
    <col min="7" max="7" width="5.796875" style="7" customWidth="1"/>
    <col min="8" max="8" width="6.5" style="7" customWidth="1"/>
    <col min="9" max="9" width="6.09765625" style="7" customWidth="1"/>
    <col min="10" max="10" width="5.69921875" style="7" customWidth="1"/>
    <col min="11" max="11" width="4" style="7" customWidth="1"/>
    <col min="12" max="12" width="6.796875" style="7" customWidth="1"/>
    <col min="13" max="13" width="8.296875" style="7" customWidth="1"/>
    <col min="14" max="15" width="8.19921875" style="74" customWidth="1"/>
    <col min="16" max="16" width="9.296875" style="7" customWidth="1"/>
    <col min="17" max="17" width="5.296875" style="7" customWidth="1"/>
    <col min="18" max="18" width="8.5" style="7" customWidth="1"/>
    <col min="19" max="16384" width="7.5" style="7" customWidth="1"/>
  </cols>
  <sheetData>
    <row r="1" spans="1:18" ht="17.25">
      <c r="A1" s="5" t="s">
        <v>15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  <c r="O1" s="10"/>
      <c r="P1" s="79" t="s">
        <v>14</v>
      </c>
      <c r="Q1" s="79"/>
      <c r="R1" s="79"/>
    </row>
    <row r="2" spans="1:18" s="1" customFormat="1" ht="40.5" customHeight="1">
      <c r="A2" s="75" t="s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1" customFormat="1" ht="16.5">
      <c r="A3" s="80" t="s">
        <v>13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">
      <c r="A4" s="2"/>
      <c r="B4" s="11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10"/>
      <c r="O4" s="10"/>
      <c r="P4" s="2"/>
      <c r="Q4" s="2"/>
      <c r="R4" s="4" t="s">
        <v>7</v>
      </c>
    </row>
    <row r="5" spans="1:18" ht="27.75" customHeight="1">
      <c r="A5" s="78" t="s">
        <v>12</v>
      </c>
      <c r="B5" s="78" t="s">
        <v>9</v>
      </c>
      <c r="C5" s="78" t="s">
        <v>10</v>
      </c>
      <c r="D5" s="76" t="s">
        <v>67</v>
      </c>
      <c r="E5" s="76" t="s">
        <v>100</v>
      </c>
      <c r="F5" s="76" t="s">
        <v>101</v>
      </c>
      <c r="G5" s="76" t="s">
        <v>102</v>
      </c>
      <c r="H5" s="76" t="s">
        <v>43</v>
      </c>
      <c r="I5" s="76" t="s">
        <v>68</v>
      </c>
      <c r="J5" s="76" t="s">
        <v>69</v>
      </c>
      <c r="K5" s="76" t="s">
        <v>70</v>
      </c>
      <c r="L5" s="76" t="s">
        <v>71</v>
      </c>
      <c r="M5" s="76" t="s">
        <v>72</v>
      </c>
      <c r="N5" s="82" t="s">
        <v>11</v>
      </c>
      <c r="O5" s="83"/>
      <c r="P5" s="76" t="s">
        <v>88</v>
      </c>
      <c r="Q5" s="76" t="s">
        <v>73</v>
      </c>
      <c r="R5" s="76" t="s">
        <v>103</v>
      </c>
    </row>
    <row r="6" spans="1:18" ht="129" customHeight="1">
      <c r="A6" s="78"/>
      <c r="B6" s="78"/>
      <c r="C6" s="78"/>
      <c r="D6" s="77"/>
      <c r="E6" s="77"/>
      <c r="F6" s="77"/>
      <c r="G6" s="77"/>
      <c r="H6" s="77"/>
      <c r="I6" s="77"/>
      <c r="J6" s="77"/>
      <c r="K6" s="77"/>
      <c r="L6" s="77"/>
      <c r="M6" s="77"/>
      <c r="N6" s="14" t="s">
        <v>53</v>
      </c>
      <c r="O6" s="14" t="s">
        <v>74</v>
      </c>
      <c r="P6" s="77"/>
      <c r="Q6" s="77"/>
      <c r="R6" s="77"/>
    </row>
    <row r="7" spans="1:18" ht="13.5">
      <c r="A7" s="13" t="s">
        <v>0</v>
      </c>
      <c r="B7" s="15">
        <v>0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6">
        <v>13</v>
      </c>
      <c r="P7" s="13">
        <v>14</v>
      </c>
      <c r="Q7" s="13">
        <v>15</v>
      </c>
      <c r="R7" s="13">
        <v>16</v>
      </c>
    </row>
    <row r="8" spans="1:19" ht="17.25" customHeight="1">
      <c r="A8" s="17"/>
      <c r="B8" s="18" t="s">
        <v>50</v>
      </c>
      <c r="C8" s="19">
        <f>C9+C63</f>
        <v>2819581</v>
      </c>
      <c r="D8" s="19">
        <f aca="true" t="shared" si="0" ref="D8:R8">D9+D63</f>
        <v>45139</v>
      </c>
      <c r="E8" s="19">
        <f t="shared" si="0"/>
        <v>0</v>
      </c>
      <c r="F8" s="19">
        <f t="shared" si="0"/>
        <v>67570</v>
      </c>
      <c r="G8" s="19">
        <f t="shared" si="0"/>
        <v>7380</v>
      </c>
      <c r="H8" s="19">
        <f t="shared" si="0"/>
        <v>44451</v>
      </c>
      <c r="I8" s="19">
        <f t="shared" si="0"/>
        <v>15000</v>
      </c>
      <c r="J8" s="19">
        <f t="shared" si="0"/>
        <v>0</v>
      </c>
      <c r="K8" s="19">
        <f t="shared" si="0"/>
        <v>0</v>
      </c>
      <c r="L8" s="19">
        <f t="shared" si="0"/>
        <v>112990</v>
      </c>
      <c r="M8" s="19">
        <f t="shared" si="0"/>
        <v>1850037</v>
      </c>
      <c r="N8" s="19">
        <f t="shared" si="0"/>
        <v>1095234</v>
      </c>
      <c r="O8" s="19">
        <f t="shared" si="0"/>
        <v>363840</v>
      </c>
      <c r="P8" s="19">
        <f t="shared" si="0"/>
        <v>11350</v>
      </c>
      <c r="Q8" s="19">
        <f t="shared" si="0"/>
        <v>2100</v>
      </c>
      <c r="R8" s="19">
        <f t="shared" si="0"/>
        <v>663564</v>
      </c>
      <c r="S8" s="20"/>
    </row>
    <row r="9" spans="1:19" s="25" customFormat="1" ht="17.25" customHeight="1">
      <c r="A9" s="21" t="s">
        <v>0</v>
      </c>
      <c r="B9" s="22" t="s">
        <v>35</v>
      </c>
      <c r="C9" s="23">
        <f>C10+C34+C44+C52+C53</f>
        <v>2232122</v>
      </c>
      <c r="D9" s="23">
        <f aca="true" t="shared" si="1" ref="D9:R9">D10+D34+D44+D52+D53</f>
        <v>41440</v>
      </c>
      <c r="E9" s="23">
        <f t="shared" si="1"/>
        <v>0</v>
      </c>
      <c r="F9" s="23">
        <f t="shared" si="1"/>
        <v>67570</v>
      </c>
      <c r="G9" s="23">
        <f t="shared" si="1"/>
        <v>7380</v>
      </c>
      <c r="H9" s="23">
        <f t="shared" si="1"/>
        <v>22000</v>
      </c>
      <c r="I9" s="23">
        <f t="shared" si="1"/>
        <v>15000</v>
      </c>
      <c r="J9" s="23">
        <f t="shared" si="1"/>
        <v>0</v>
      </c>
      <c r="K9" s="23">
        <f t="shared" si="1"/>
        <v>0</v>
      </c>
      <c r="L9" s="23">
        <f t="shared" si="1"/>
        <v>112990</v>
      </c>
      <c r="M9" s="23">
        <f t="shared" si="1"/>
        <v>1288728</v>
      </c>
      <c r="N9" s="24">
        <f t="shared" si="1"/>
        <v>919938</v>
      </c>
      <c r="O9" s="24">
        <f t="shared" si="1"/>
        <v>210840</v>
      </c>
      <c r="P9" s="23">
        <f t="shared" si="1"/>
        <v>11350</v>
      </c>
      <c r="Q9" s="23">
        <f t="shared" si="1"/>
        <v>2100</v>
      </c>
      <c r="R9" s="23">
        <f t="shared" si="1"/>
        <v>663564</v>
      </c>
      <c r="S9" s="20"/>
    </row>
    <row r="10" spans="1:19" s="25" customFormat="1" ht="16.5">
      <c r="A10" s="21" t="s">
        <v>2</v>
      </c>
      <c r="B10" s="22" t="s">
        <v>36</v>
      </c>
      <c r="C10" s="23">
        <f>SUM(C11:C33)</f>
        <v>1427148</v>
      </c>
      <c r="D10" s="23">
        <f aca="true" t="shared" si="2" ref="D10:Q10">SUM(D11:D33)</f>
        <v>41440</v>
      </c>
      <c r="E10" s="23">
        <f t="shared" si="2"/>
        <v>0</v>
      </c>
      <c r="F10" s="23">
        <f t="shared" si="2"/>
        <v>67570</v>
      </c>
      <c r="G10" s="23">
        <f t="shared" si="2"/>
        <v>7380</v>
      </c>
      <c r="H10" s="23">
        <f t="shared" si="2"/>
        <v>22000</v>
      </c>
      <c r="I10" s="23">
        <f t="shared" si="2"/>
        <v>15000</v>
      </c>
      <c r="J10" s="23">
        <f t="shared" si="2"/>
        <v>0</v>
      </c>
      <c r="K10" s="23">
        <f t="shared" si="2"/>
        <v>0</v>
      </c>
      <c r="L10" s="23">
        <f t="shared" si="2"/>
        <v>63400</v>
      </c>
      <c r="M10" s="23">
        <f>SUM(M11:M33)</f>
        <v>1196908</v>
      </c>
      <c r="N10" s="24">
        <f t="shared" si="2"/>
        <v>915468</v>
      </c>
      <c r="O10" s="24">
        <f t="shared" si="2"/>
        <v>210840</v>
      </c>
      <c r="P10" s="23">
        <f t="shared" si="2"/>
        <v>11350</v>
      </c>
      <c r="Q10" s="23">
        <f t="shared" si="2"/>
        <v>2100</v>
      </c>
      <c r="R10" s="23">
        <f>SUM(R11:R33)</f>
        <v>0</v>
      </c>
      <c r="S10" s="20"/>
    </row>
    <row r="11" spans="1:19" s="31" customFormat="1" ht="16.5">
      <c r="A11" s="26">
        <v>1</v>
      </c>
      <c r="B11" s="27" t="s">
        <v>81</v>
      </c>
      <c r="C11" s="28">
        <f>SUM(D11:M11)+SUM(P11:R11)</f>
        <v>1660</v>
      </c>
      <c r="D11" s="28"/>
      <c r="E11" s="28"/>
      <c r="F11" s="28"/>
      <c r="G11" s="28"/>
      <c r="H11" s="28"/>
      <c r="I11" s="28"/>
      <c r="J11" s="28"/>
      <c r="K11" s="28"/>
      <c r="L11" s="28"/>
      <c r="M11" s="28">
        <v>1660</v>
      </c>
      <c r="N11" s="29"/>
      <c r="O11" s="29">
        <v>1660</v>
      </c>
      <c r="P11" s="28"/>
      <c r="Q11" s="28"/>
      <c r="R11" s="30"/>
      <c r="S11" s="20"/>
    </row>
    <row r="12" spans="1:19" s="31" customFormat="1" ht="16.5">
      <c r="A12" s="26">
        <v>2</v>
      </c>
      <c r="B12" s="27" t="s">
        <v>82</v>
      </c>
      <c r="C12" s="28">
        <f aca="true" t="shared" si="3" ref="C12:C43">SUM(D12:M12)+SUM(P12:R12)</f>
        <v>8800</v>
      </c>
      <c r="D12" s="28"/>
      <c r="E12" s="28"/>
      <c r="F12" s="28"/>
      <c r="G12" s="28"/>
      <c r="H12" s="28"/>
      <c r="I12" s="28"/>
      <c r="J12" s="28"/>
      <c r="K12" s="28"/>
      <c r="L12" s="28"/>
      <c r="M12" s="28">
        <v>8800</v>
      </c>
      <c r="N12" s="29"/>
      <c r="O12" s="29">
        <v>8800</v>
      </c>
      <c r="P12" s="30"/>
      <c r="Q12" s="28"/>
      <c r="R12" s="30"/>
      <c r="S12" s="20"/>
    </row>
    <row r="13" spans="1:19" s="31" customFormat="1" ht="16.5">
      <c r="A13" s="26">
        <v>3</v>
      </c>
      <c r="B13" s="32" t="s">
        <v>24</v>
      </c>
      <c r="C13" s="28">
        <f t="shared" si="3"/>
        <v>22000</v>
      </c>
      <c r="D13" s="28"/>
      <c r="E13" s="28"/>
      <c r="F13" s="28"/>
      <c r="G13" s="28"/>
      <c r="H13" s="28">
        <v>22000</v>
      </c>
      <c r="I13" s="28"/>
      <c r="J13" s="28"/>
      <c r="K13" s="28"/>
      <c r="L13" s="28"/>
      <c r="M13" s="28"/>
      <c r="N13" s="29"/>
      <c r="O13" s="29"/>
      <c r="P13" s="30"/>
      <c r="Q13" s="30"/>
      <c r="R13" s="30"/>
      <c r="S13" s="20"/>
    </row>
    <row r="14" spans="1:19" s="31" customFormat="1" ht="16.5">
      <c r="A14" s="26">
        <v>4</v>
      </c>
      <c r="B14" s="33" t="s">
        <v>37</v>
      </c>
      <c r="C14" s="28">
        <f t="shared" si="3"/>
        <v>2840</v>
      </c>
      <c r="D14" s="28">
        <v>2840</v>
      </c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/>
      <c r="P14" s="30"/>
      <c r="Q14" s="30"/>
      <c r="R14" s="30"/>
      <c r="S14" s="20"/>
    </row>
    <row r="15" spans="1:19" s="3" customFormat="1" ht="16.5">
      <c r="A15" s="26">
        <v>5</v>
      </c>
      <c r="B15" s="34" t="s">
        <v>28</v>
      </c>
      <c r="C15" s="28">
        <f t="shared" si="3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9"/>
      <c r="P15" s="28"/>
      <c r="Q15" s="30"/>
      <c r="R15" s="28"/>
      <c r="S15" s="20"/>
    </row>
    <row r="16" spans="1:19" s="3" customFormat="1" ht="16.5">
      <c r="A16" s="26">
        <v>6</v>
      </c>
      <c r="B16" s="35" t="s">
        <v>25</v>
      </c>
      <c r="C16" s="28">
        <f t="shared" si="3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  <c r="P16" s="30"/>
      <c r="Q16" s="30"/>
      <c r="R16" s="30"/>
      <c r="S16" s="20"/>
    </row>
    <row r="17" spans="1:19" s="3" customFormat="1" ht="16.5">
      <c r="A17" s="26">
        <v>7</v>
      </c>
      <c r="B17" s="36" t="s">
        <v>75</v>
      </c>
      <c r="C17" s="28">
        <f t="shared" si="3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9"/>
      <c r="P17" s="30"/>
      <c r="Q17" s="30"/>
      <c r="R17" s="30"/>
      <c r="S17" s="20"/>
    </row>
    <row r="18" spans="1:19" s="3" customFormat="1" ht="16.5">
      <c r="A18" s="26">
        <v>8</v>
      </c>
      <c r="B18" s="27" t="s">
        <v>79</v>
      </c>
      <c r="C18" s="28">
        <f t="shared" si="3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9"/>
      <c r="P18" s="28"/>
      <c r="Q18" s="28"/>
      <c r="R18" s="30"/>
      <c r="S18" s="20"/>
    </row>
    <row r="19" spans="1:19" s="31" customFormat="1" ht="16.5">
      <c r="A19" s="26">
        <v>9</v>
      </c>
      <c r="B19" s="37" t="s">
        <v>80</v>
      </c>
      <c r="C19" s="28">
        <f t="shared" si="3"/>
        <v>35600</v>
      </c>
      <c r="D19" s="28"/>
      <c r="E19" s="28"/>
      <c r="F19" s="28"/>
      <c r="G19" s="28"/>
      <c r="H19" s="28"/>
      <c r="I19" s="28"/>
      <c r="J19" s="28"/>
      <c r="K19" s="28"/>
      <c r="L19" s="28"/>
      <c r="M19" s="28">
        <v>35600</v>
      </c>
      <c r="N19" s="29"/>
      <c r="O19" s="29"/>
      <c r="P19" s="30"/>
      <c r="Q19" s="30"/>
      <c r="R19" s="30"/>
      <c r="S19" s="20"/>
    </row>
    <row r="20" spans="1:19" s="3" customFormat="1" ht="16.5">
      <c r="A20" s="26">
        <v>10</v>
      </c>
      <c r="B20" s="27" t="s">
        <v>85</v>
      </c>
      <c r="C20" s="28">
        <f t="shared" si="3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8"/>
      <c r="Q20" s="28"/>
      <c r="R20" s="30"/>
      <c r="S20" s="20"/>
    </row>
    <row r="21" spans="1:19" s="31" customFormat="1" ht="16.5">
      <c r="A21" s="26">
        <v>11</v>
      </c>
      <c r="B21" s="38" t="s">
        <v>29</v>
      </c>
      <c r="C21" s="28">
        <f t="shared" si="3"/>
        <v>7380</v>
      </c>
      <c r="D21" s="28"/>
      <c r="E21" s="28"/>
      <c r="F21" s="28"/>
      <c r="G21" s="28">
        <v>7380</v>
      </c>
      <c r="H21" s="28"/>
      <c r="I21" s="28"/>
      <c r="J21" s="28"/>
      <c r="K21" s="28"/>
      <c r="L21" s="28"/>
      <c r="M21" s="28"/>
      <c r="N21" s="29"/>
      <c r="O21" s="29"/>
      <c r="P21" s="30"/>
      <c r="Q21" s="28"/>
      <c r="R21" s="30"/>
      <c r="S21" s="20"/>
    </row>
    <row r="22" spans="1:19" s="31" customFormat="1" ht="16.5">
      <c r="A22" s="26">
        <v>12</v>
      </c>
      <c r="B22" s="39" t="s">
        <v>26</v>
      </c>
      <c r="C22" s="28">
        <f t="shared" si="3"/>
        <v>66700</v>
      </c>
      <c r="D22" s="28"/>
      <c r="E22" s="28"/>
      <c r="F22" s="28">
        <v>66700</v>
      </c>
      <c r="G22" s="28"/>
      <c r="H22" s="28"/>
      <c r="I22" s="28"/>
      <c r="J22" s="28"/>
      <c r="K22" s="28"/>
      <c r="L22" s="28"/>
      <c r="M22" s="28"/>
      <c r="N22" s="29"/>
      <c r="O22" s="29"/>
      <c r="P22" s="30"/>
      <c r="Q22" s="30"/>
      <c r="R22" s="30"/>
      <c r="S22" s="20"/>
    </row>
    <row r="23" spans="1:19" s="31" customFormat="1" ht="16.5">
      <c r="A23" s="26">
        <v>13</v>
      </c>
      <c r="B23" s="40" t="s">
        <v>104</v>
      </c>
      <c r="C23" s="28">
        <f t="shared" si="3"/>
        <v>3870</v>
      </c>
      <c r="D23" s="28"/>
      <c r="E23" s="28"/>
      <c r="F23" s="28">
        <v>870</v>
      </c>
      <c r="G23" s="28"/>
      <c r="H23" s="28"/>
      <c r="I23" s="28"/>
      <c r="J23" s="28"/>
      <c r="K23" s="28"/>
      <c r="L23" s="28"/>
      <c r="M23" s="28">
        <v>3000</v>
      </c>
      <c r="N23" s="29">
        <v>3000</v>
      </c>
      <c r="O23" s="41"/>
      <c r="P23" s="30"/>
      <c r="Q23" s="30"/>
      <c r="R23" s="30"/>
      <c r="S23" s="20"/>
    </row>
    <row r="24" spans="1:19" s="3" customFormat="1" ht="16.5">
      <c r="A24" s="26">
        <v>14</v>
      </c>
      <c r="B24" s="27" t="s">
        <v>57</v>
      </c>
      <c r="C24" s="28">
        <f t="shared" si="3"/>
        <v>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30"/>
      <c r="Q24" s="28"/>
      <c r="R24" s="28"/>
      <c r="S24" s="20"/>
    </row>
    <row r="25" spans="1:19" s="3" customFormat="1" ht="16.5">
      <c r="A25" s="26">
        <v>15</v>
      </c>
      <c r="B25" s="27" t="s">
        <v>83</v>
      </c>
      <c r="C25" s="28">
        <f t="shared" si="3"/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8"/>
      <c r="Q25" s="28"/>
      <c r="R25" s="30"/>
      <c r="S25" s="20"/>
    </row>
    <row r="26" spans="1:19" s="31" customFormat="1" ht="16.5">
      <c r="A26" s="26">
        <v>16</v>
      </c>
      <c r="B26" s="27" t="s">
        <v>89</v>
      </c>
      <c r="C26" s="28">
        <f t="shared" si="3"/>
        <v>1120</v>
      </c>
      <c r="D26" s="28"/>
      <c r="E26" s="28"/>
      <c r="F26" s="28"/>
      <c r="G26" s="28"/>
      <c r="H26" s="28"/>
      <c r="I26" s="28"/>
      <c r="J26" s="28"/>
      <c r="K26" s="28"/>
      <c r="L26" s="28"/>
      <c r="M26" s="28">
        <v>1120</v>
      </c>
      <c r="N26" s="29"/>
      <c r="O26" s="29">
        <v>1120</v>
      </c>
      <c r="P26" s="30"/>
      <c r="Q26" s="28"/>
      <c r="R26" s="30"/>
      <c r="S26" s="20"/>
    </row>
    <row r="27" spans="1:19" s="31" customFormat="1" ht="16.5">
      <c r="A27" s="26">
        <v>17</v>
      </c>
      <c r="B27" s="40" t="s">
        <v>66</v>
      </c>
      <c r="C27" s="28">
        <f t="shared" si="3"/>
        <v>15000</v>
      </c>
      <c r="D27" s="28"/>
      <c r="E27" s="28"/>
      <c r="F27" s="28"/>
      <c r="G27" s="28"/>
      <c r="H27" s="28"/>
      <c r="I27" s="28"/>
      <c r="J27" s="28"/>
      <c r="K27" s="28"/>
      <c r="L27" s="28"/>
      <c r="M27" s="28">
        <v>15000</v>
      </c>
      <c r="N27" s="29"/>
      <c r="O27" s="41"/>
      <c r="P27" s="30"/>
      <c r="Q27" s="30"/>
      <c r="R27" s="30"/>
      <c r="S27" s="20"/>
    </row>
    <row r="28" spans="1:19" s="31" customFormat="1" ht="16.5">
      <c r="A28" s="26">
        <v>18</v>
      </c>
      <c r="B28" s="42" t="s">
        <v>105</v>
      </c>
      <c r="C28" s="28">
        <f t="shared" si="3"/>
        <v>133950</v>
      </c>
      <c r="D28" s="28">
        <v>38600</v>
      </c>
      <c r="E28" s="28"/>
      <c r="F28" s="28"/>
      <c r="G28" s="28"/>
      <c r="H28" s="28">
        <v>0</v>
      </c>
      <c r="I28" s="28">
        <v>15000</v>
      </c>
      <c r="J28" s="28"/>
      <c r="K28" s="28"/>
      <c r="L28" s="28">
        <v>63400</v>
      </c>
      <c r="M28" s="28">
        <v>3500</v>
      </c>
      <c r="N28" s="29"/>
      <c r="O28" s="29"/>
      <c r="P28" s="28">
        <v>11350</v>
      </c>
      <c r="Q28" s="28">
        <v>2100</v>
      </c>
      <c r="R28" s="30"/>
      <c r="S28" s="20"/>
    </row>
    <row r="29" spans="1:19" s="31" customFormat="1" ht="16.5">
      <c r="A29" s="26">
        <v>19</v>
      </c>
      <c r="B29" s="43" t="s">
        <v>31</v>
      </c>
      <c r="C29" s="28">
        <f t="shared" si="3"/>
        <v>912468</v>
      </c>
      <c r="D29" s="28"/>
      <c r="E29" s="28"/>
      <c r="F29" s="28"/>
      <c r="G29" s="28"/>
      <c r="H29" s="28"/>
      <c r="I29" s="28"/>
      <c r="J29" s="28"/>
      <c r="K29" s="28"/>
      <c r="L29" s="28"/>
      <c r="M29" s="28">
        <v>912468</v>
      </c>
      <c r="N29" s="29">
        <v>912468</v>
      </c>
      <c r="O29" s="29"/>
      <c r="P29" s="28"/>
      <c r="Q29" s="30"/>
      <c r="R29" s="30"/>
      <c r="S29" s="20"/>
    </row>
    <row r="30" spans="1:19" s="31" customFormat="1" ht="16.5">
      <c r="A30" s="26">
        <v>20</v>
      </c>
      <c r="B30" s="44" t="s">
        <v>30</v>
      </c>
      <c r="C30" s="28">
        <f>SUM(D30:M30)+SUM(P30:R30)</f>
        <v>215030</v>
      </c>
      <c r="D30" s="28"/>
      <c r="E30" s="28"/>
      <c r="F30" s="28"/>
      <c r="G30" s="28"/>
      <c r="H30" s="28"/>
      <c r="I30" s="28"/>
      <c r="J30" s="28"/>
      <c r="K30" s="28"/>
      <c r="L30" s="28"/>
      <c r="M30" s="28">
        <v>215030</v>
      </c>
      <c r="N30" s="29"/>
      <c r="O30" s="29">
        <f>98530+100000</f>
        <v>198530</v>
      </c>
      <c r="P30" s="28"/>
      <c r="Q30" s="30"/>
      <c r="R30" s="30"/>
      <c r="S30" s="20"/>
    </row>
    <row r="31" spans="1:19" s="3" customFormat="1" ht="16.5">
      <c r="A31" s="26">
        <v>21</v>
      </c>
      <c r="B31" s="27" t="s">
        <v>45</v>
      </c>
      <c r="C31" s="28">
        <f t="shared" si="3"/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  <c r="P31" s="30"/>
      <c r="Q31" s="28"/>
      <c r="R31" s="30"/>
      <c r="S31" s="20"/>
    </row>
    <row r="32" spans="1:19" s="3" customFormat="1" ht="16.5">
      <c r="A32" s="26">
        <v>22</v>
      </c>
      <c r="B32" s="27" t="s">
        <v>90</v>
      </c>
      <c r="C32" s="28">
        <f t="shared" si="3"/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30"/>
      <c r="Q32" s="28"/>
      <c r="R32" s="28"/>
      <c r="S32" s="20"/>
    </row>
    <row r="33" spans="1:19" s="31" customFormat="1" ht="16.5">
      <c r="A33" s="26">
        <v>23</v>
      </c>
      <c r="B33" s="27" t="s">
        <v>56</v>
      </c>
      <c r="C33" s="28">
        <f t="shared" si="3"/>
        <v>730</v>
      </c>
      <c r="D33" s="28"/>
      <c r="E33" s="28"/>
      <c r="F33" s="28"/>
      <c r="G33" s="28"/>
      <c r="H33" s="28"/>
      <c r="I33" s="28"/>
      <c r="J33" s="28"/>
      <c r="K33" s="28"/>
      <c r="L33" s="28"/>
      <c r="M33" s="28">
        <v>730</v>
      </c>
      <c r="N33" s="29"/>
      <c r="O33" s="29">
        <v>730</v>
      </c>
      <c r="P33" s="30"/>
      <c r="Q33" s="28"/>
      <c r="R33" s="30"/>
      <c r="S33" s="20"/>
    </row>
    <row r="34" spans="1:19" s="25" customFormat="1" ht="31.5" customHeight="1">
      <c r="A34" s="21" t="s">
        <v>3</v>
      </c>
      <c r="B34" s="22" t="s">
        <v>76</v>
      </c>
      <c r="C34" s="23">
        <f>SUM(C35:C43)</f>
        <v>141410</v>
      </c>
      <c r="D34" s="23">
        <f aca="true" t="shared" si="4" ref="D34:R34">SUM(D35:D43)</f>
        <v>0</v>
      </c>
      <c r="E34" s="23">
        <f t="shared" si="4"/>
        <v>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49590</v>
      </c>
      <c r="M34" s="23">
        <f t="shared" si="4"/>
        <v>91820</v>
      </c>
      <c r="N34" s="24">
        <f t="shared" si="4"/>
        <v>4470</v>
      </c>
      <c r="O34" s="24">
        <f t="shared" si="4"/>
        <v>0</v>
      </c>
      <c r="P34" s="23">
        <f t="shared" si="4"/>
        <v>0</v>
      </c>
      <c r="Q34" s="23">
        <f t="shared" si="4"/>
        <v>0</v>
      </c>
      <c r="R34" s="23">
        <f t="shared" si="4"/>
        <v>0</v>
      </c>
      <c r="S34" s="20"/>
    </row>
    <row r="35" spans="1:19" s="31" customFormat="1" ht="16.5">
      <c r="A35" s="26">
        <v>1</v>
      </c>
      <c r="B35" s="45" t="s">
        <v>49</v>
      </c>
      <c r="C35" s="28">
        <f t="shared" si="3"/>
        <v>43490</v>
      </c>
      <c r="D35" s="28"/>
      <c r="E35" s="28"/>
      <c r="F35" s="28"/>
      <c r="G35" s="28"/>
      <c r="H35" s="28"/>
      <c r="I35" s="28"/>
      <c r="J35" s="28"/>
      <c r="K35" s="28"/>
      <c r="L35" s="28">
        <v>43490</v>
      </c>
      <c r="M35" s="28"/>
      <c r="N35" s="29"/>
      <c r="O35" s="29"/>
      <c r="P35" s="30"/>
      <c r="Q35" s="30"/>
      <c r="R35" s="30"/>
      <c r="S35" s="20"/>
    </row>
    <row r="36" spans="1:19" s="3" customFormat="1" ht="16.5">
      <c r="A36" s="26">
        <v>2</v>
      </c>
      <c r="B36" s="46" t="s">
        <v>54</v>
      </c>
      <c r="C36" s="28">
        <f t="shared" si="3"/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30"/>
      <c r="Q36" s="30"/>
      <c r="R36" s="30"/>
      <c r="S36" s="20"/>
    </row>
    <row r="37" spans="1:19" s="31" customFormat="1" ht="16.5">
      <c r="A37" s="26">
        <v>3</v>
      </c>
      <c r="B37" s="47" t="s">
        <v>58</v>
      </c>
      <c r="C37" s="28">
        <f t="shared" si="3"/>
        <v>37350</v>
      </c>
      <c r="D37" s="28"/>
      <c r="E37" s="28"/>
      <c r="F37" s="28"/>
      <c r="G37" s="28"/>
      <c r="H37" s="28"/>
      <c r="I37" s="28"/>
      <c r="J37" s="28"/>
      <c r="K37" s="28"/>
      <c r="L37" s="28"/>
      <c r="M37" s="28">
        <v>37350</v>
      </c>
      <c r="N37" s="29"/>
      <c r="O37" s="29"/>
      <c r="P37" s="28"/>
      <c r="Q37" s="30"/>
      <c r="R37" s="30"/>
      <c r="S37" s="20"/>
    </row>
    <row r="38" spans="1:19" s="3" customFormat="1" ht="16.5">
      <c r="A38" s="26">
        <v>4</v>
      </c>
      <c r="B38" s="45" t="s">
        <v>55</v>
      </c>
      <c r="C38" s="28">
        <f t="shared" si="3"/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9"/>
      <c r="P38" s="30"/>
      <c r="Q38" s="30"/>
      <c r="R38" s="30"/>
      <c r="S38" s="20"/>
    </row>
    <row r="39" spans="1:19" s="31" customFormat="1" ht="16.5">
      <c r="A39" s="26">
        <v>5</v>
      </c>
      <c r="B39" s="45" t="s">
        <v>47</v>
      </c>
      <c r="C39" s="28">
        <f t="shared" si="3"/>
        <v>10570</v>
      </c>
      <c r="D39" s="28"/>
      <c r="E39" s="28"/>
      <c r="F39" s="28"/>
      <c r="G39" s="28"/>
      <c r="H39" s="28">
        <v>0</v>
      </c>
      <c r="I39" s="28"/>
      <c r="J39" s="28"/>
      <c r="K39" s="28"/>
      <c r="L39" s="28">
        <v>6100</v>
      </c>
      <c r="M39" s="28">
        <v>4470</v>
      </c>
      <c r="N39" s="29">
        <v>4470</v>
      </c>
      <c r="O39" s="29"/>
      <c r="P39" s="30"/>
      <c r="Q39" s="30"/>
      <c r="R39" s="30"/>
      <c r="S39" s="20"/>
    </row>
    <row r="40" spans="1:19" s="31" customFormat="1" ht="16.5">
      <c r="A40" s="26">
        <v>6</v>
      </c>
      <c r="B40" s="47" t="s">
        <v>59</v>
      </c>
      <c r="C40" s="28">
        <f t="shared" si="3"/>
        <v>50000</v>
      </c>
      <c r="D40" s="28"/>
      <c r="E40" s="28"/>
      <c r="F40" s="28"/>
      <c r="G40" s="28"/>
      <c r="H40" s="28"/>
      <c r="I40" s="28"/>
      <c r="J40" s="28"/>
      <c r="K40" s="28"/>
      <c r="L40" s="28"/>
      <c r="M40" s="28">
        <v>50000</v>
      </c>
      <c r="N40" s="29"/>
      <c r="O40" s="29"/>
      <c r="P40" s="28"/>
      <c r="Q40" s="30"/>
      <c r="R40" s="30"/>
      <c r="S40" s="20"/>
    </row>
    <row r="41" spans="1:19" s="3" customFormat="1" ht="16.5">
      <c r="A41" s="26">
        <v>7</v>
      </c>
      <c r="B41" s="47" t="s">
        <v>27</v>
      </c>
      <c r="C41" s="28">
        <f t="shared" si="3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9"/>
      <c r="P41" s="28"/>
      <c r="Q41" s="30"/>
      <c r="R41" s="30"/>
      <c r="S41" s="20"/>
    </row>
    <row r="42" spans="1:19" s="3" customFormat="1" ht="16.5">
      <c r="A42" s="26">
        <v>8</v>
      </c>
      <c r="B42" s="47" t="s">
        <v>46</v>
      </c>
      <c r="C42" s="28">
        <f t="shared" si="3"/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9"/>
      <c r="P42" s="30"/>
      <c r="Q42" s="30"/>
      <c r="R42" s="30"/>
      <c r="S42" s="20"/>
    </row>
    <row r="43" spans="1:19" s="3" customFormat="1" ht="16.5">
      <c r="A43" s="26">
        <v>9</v>
      </c>
      <c r="B43" s="45" t="s">
        <v>91</v>
      </c>
      <c r="C43" s="28">
        <f t="shared" si="3"/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41"/>
      <c r="P43" s="30"/>
      <c r="Q43" s="30"/>
      <c r="R43" s="30"/>
      <c r="S43" s="20"/>
    </row>
    <row r="44" spans="1:19" s="25" customFormat="1" ht="16.5">
      <c r="A44" s="21" t="s">
        <v>4</v>
      </c>
      <c r="B44" s="22" t="s">
        <v>38</v>
      </c>
      <c r="C44" s="23">
        <f>SUM(C45:C51)</f>
        <v>199531</v>
      </c>
      <c r="D44" s="23">
        <f aca="true" t="shared" si="5" ref="D44:R44">SUM(D45:D51)</f>
        <v>0</v>
      </c>
      <c r="E44" s="23">
        <f t="shared" si="5"/>
        <v>0</v>
      </c>
      <c r="F44" s="23">
        <f t="shared" si="5"/>
        <v>0</v>
      </c>
      <c r="G44" s="23">
        <f t="shared" si="5"/>
        <v>0</v>
      </c>
      <c r="H44" s="23">
        <f t="shared" si="5"/>
        <v>0</v>
      </c>
      <c r="I44" s="23">
        <f t="shared" si="5"/>
        <v>0</v>
      </c>
      <c r="J44" s="23">
        <f t="shared" si="5"/>
        <v>0</v>
      </c>
      <c r="K44" s="23">
        <f t="shared" si="5"/>
        <v>0</v>
      </c>
      <c r="L44" s="23">
        <f t="shared" si="5"/>
        <v>0</v>
      </c>
      <c r="M44" s="23">
        <f t="shared" si="5"/>
        <v>0</v>
      </c>
      <c r="N44" s="24">
        <f t="shared" si="5"/>
        <v>0</v>
      </c>
      <c r="O44" s="24">
        <f t="shared" si="5"/>
        <v>0</v>
      </c>
      <c r="P44" s="23">
        <f t="shared" si="5"/>
        <v>0</v>
      </c>
      <c r="Q44" s="23">
        <f t="shared" si="5"/>
        <v>0</v>
      </c>
      <c r="R44" s="23">
        <f t="shared" si="5"/>
        <v>199531</v>
      </c>
      <c r="S44" s="20"/>
    </row>
    <row r="45" spans="1:19" s="31" customFormat="1" ht="16.5">
      <c r="A45" s="26">
        <v>1</v>
      </c>
      <c r="B45" s="48" t="s">
        <v>51</v>
      </c>
      <c r="C45" s="28">
        <f>SUM(D45:M45)+SUM(P45:R45)</f>
        <v>7550</v>
      </c>
      <c r="D45" s="28"/>
      <c r="E45" s="28"/>
      <c r="F45" s="28"/>
      <c r="G45" s="28"/>
      <c r="H45" s="28"/>
      <c r="I45" s="28"/>
      <c r="J45" s="28"/>
      <c r="K45" s="28"/>
      <c r="L45" s="28"/>
      <c r="M45" s="28">
        <v>0</v>
      </c>
      <c r="N45" s="29"/>
      <c r="O45" s="29"/>
      <c r="P45" s="30"/>
      <c r="Q45" s="30"/>
      <c r="R45" s="28">
        <v>7550</v>
      </c>
      <c r="S45" s="20"/>
    </row>
    <row r="46" spans="1:19" s="31" customFormat="1" ht="16.5">
      <c r="A46" s="26">
        <v>2</v>
      </c>
      <c r="B46" s="48" t="s">
        <v>52</v>
      </c>
      <c r="C46" s="28">
        <f aca="true" t="shared" si="6" ref="C46:C51">SUM(D46:M46)+SUM(P46:R46)</f>
        <v>29900</v>
      </c>
      <c r="D46" s="28"/>
      <c r="E46" s="28"/>
      <c r="F46" s="28"/>
      <c r="G46" s="28"/>
      <c r="H46" s="28"/>
      <c r="I46" s="28"/>
      <c r="J46" s="28"/>
      <c r="K46" s="28"/>
      <c r="L46" s="28"/>
      <c r="M46" s="28">
        <v>0</v>
      </c>
      <c r="N46" s="29"/>
      <c r="O46" s="29"/>
      <c r="P46" s="30"/>
      <c r="Q46" s="30"/>
      <c r="R46" s="28">
        <v>29900</v>
      </c>
      <c r="S46" s="20"/>
    </row>
    <row r="47" spans="1:19" s="31" customFormat="1" ht="39">
      <c r="A47" s="26">
        <v>3</v>
      </c>
      <c r="B47" s="45" t="s">
        <v>63</v>
      </c>
      <c r="C47" s="28">
        <f t="shared" si="6"/>
        <v>21721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9"/>
      <c r="O47" s="29"/>
      <c r="P47" s="30"/>
      <c r="Q47" s="30"/>
      <c r="R47" s="28">
        <v>21721</v>
      </c>
      <c r="S47" s="20"/>
    </row>
    <row r="48" spans="1:19" s="31" customFormat="1" ht="16.5">
      <c r="A48" s="26">
        <v>4</v>
      </c>
      <c r="B48" s="45" t="s">
        <v>44</v>
      </c>
      <c r="C48" s="28">
        <f t="shared" si="6"/>
        <v>100000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/>
      <c r="O48" s="29"/>
      <c r="P48" s="30"/>
      <c r="Q48" s="30"/>
      <c r="R48" s="28">
        <v>100000</v>
      </c>
      <c r="S48" s="20"/>
    </row>
    <row r="49" spans="1:19" s="31" customFormat="1" ht="39">
      <c r="A49" s="26">
        <v>5</v>
      </c>
      <c r="B49" s="45" t="s">
        <v>64</v>
      </c>
      <c r="C49" s="28">
        <f t="shared" si="6"/>
        <v>22240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  <c r="O49" s="29"/>
      <c r="P49" s="30"/>
      <c r="Q49" s="30"/>
      <c r="R49" s="28">
        <v>22240</v>
      </c>
      <c r="S49" s="20"/>
    </row>
    <row r="50" spans="1:19" s="31" customFormat="1" ht="16.5">
      <c r="A50" s="26">
        <v>6</v>
      </c>
      <c r="B50" s="45" t="s">
        <v>65</v>
      </c>
      <c r="C50" s="28">
        <f t="shared" si="6"/>
        <v>18120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9"/>
      <c r="P50" s="30"/>
      <c r="Q50" s="30"/>
      <c r="R50" s="28">
        <v>18120</v>
      </c>
      <c r="S50" s="20"/>
    </row>
    <row r="51" spans="1:19" s="31" customFormat="1" ht="16.5">
      <c r="A51" s="26">
        <v>7</v>
      </c>
      <c r="B51" s="6" t="s">
        <v>84</v>
      </c>
      <c r="C51" s="28">
        <f t="shared" si="6"/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9"/>
      <c r="O51" s="29"/>
      <c r="P51" s="30"/>
      <c r="Q51" s="30"/>
      <c r="R51" s="28"/>
      <c r="S51" s="20"/>
    </row>
    <row r="52" spans="1:19" s="49" customFormat="1" ht="16.5">
      <c r="A52" s="21" t="s">
        <v>5</v>
      </c>
      <c r="B52" s="22" t="s">
        <v>77</v>
      </c>
      <c r="C52" s="23">
        <f aca="true" t="shared" si="7" ref="C52:C62">SUM(D52:M52)+SUM(P52:R52)</f>
        <v>6176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4"/>
      <c r="P52" s="23"/>
      <c r="Q52" s="23"/>
      <c r="R52" s="23">
        <v>6176</v>
      </c>
      <c r="S52" s="20"/>
    </row>
    <row r="53" spans="1:19" s="49" customFormat="1" ht="16.5">
      <c r="A53" s="21" t="s">
        <v>6</v>
      </c>
      <c r="B53" s="22" t="s">
        <v>78</v>
      </c>
      <c r="C53" s="23">
        <f>SUM(C54:C62)</f>
        <v>457857</v>
      </c>
      <c r="D53" s="23">
        <f aca="true" t="shared" si="8" ref="D53:R53">SUM(D54:D62)</f>
        <v>0</v>
      </c>
      <c r="E53" s="23">
        <f t="shared" si="8"/>
        <v>0</v>
      </c>
      <c r="F53" s="23">
        <f t="shared" si="8"/>
        <v>0</v>
      </c>
      <c r="G53" s="23">
        <f t="shared" si="8"/>
        <v>0</v>
      </c>
      <c r="H53" s="23">
        <f t="shared" si="8"/>
        <v>0</v>
      </c>
      <c r="I53" s="23">
        <f t="shared" si="8"/>
        <v>0</v>
      </c>
      <c r="J53" s="23">
        <f t="shared" si="8"/>
        <v>0</v>
      </c>
      <c r="K53" s="23">
        <f t="shared" si="8"/>
        <v>0</v>
      </c>
      <c r="L53" s="23">
        <f t="shared" si="8"/>
        <v>0</v>
      </c>
      <c r="M53" s="23">
        <f t="shared" si="8"/>
        <v>0</v>
      </c>
      <c r="N53" s="24">
        <f t="shared" si="8"/>
        <v>0</v>
      </c>
      <c r="O53" s="24">
        <f t="shared" si="8"/>
        <v>0</v>
      </c>
      <c r="P53" s="23">
        <f t="shared" si="8"/>
        <v>0</v>
      </c>
      <c r="Q53" s="23">
        <f t="shared" si="8"/>
        <v>0</v>
      </c>
      <c r="R53" s="23">
        <f t="shared" si="8"/>
        <v>457857</v>
      </c>
      <c r="S53" s="20"/>
    </row>
    <row r="54" spans="1:19" s="31" customFormat="1" ht="16.5">
      <c r="A54" s="26">
        <v>1</v>
      </c>
      <c r="B54" s="45" t="s">
        <v>16</v>
      </c>
      <c r="C54" s="28">
        <f t="shared" si="7"/>
        <v>34855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29"/>
      <c r="P54" s="30"/>
      <c r="Q54" s="30"/>
      <c r="R54" s="8">
        <f>73315-8460-30000</f>
        <v>34855</v>
      </c>
      <c r="S54" s="20"/>
    </row>
    <row r="55" spans="1:19" s="31" customFormat="1" ht="16.5">
      <c r="A55" s="26">
        <v>2</v>
      </c>
      <c r="B55" s="45" t="s">
        <v>60</v>
      </c>
      <c r="C55" s="28">
        <f t="shared" si="7"/>
        <v>46620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9"/>
      <c r="O55" s="29"/>
      <c r="P55" s="30"/>
      <c r="Q55" s="30"/>
      <c r="R55" s="8">
        <f>72870-14250-12000</f>
        <v>46620</v>
      </c>
      <c r="S55" s="20"/>
    </row>
    <row r="56" spans="1:19" s="31" customFormat="1" ht="16.5">
      <c r="A56" s="26">
        <v>3</v>
      </c>
      <c r="B56" s="45" t="s">
        <v>17</v>
      </c>
      <c r="C56" s="28">
        <f t="shared" si="7"/>
        <v>49035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  <c r="O56" s="29"/>
      <c r="P56" s="30"/>
      <c r="Q56" s="30"/>
      <c r="R56" s="8">
        <f>136825-70790-17000</f>
        <v>49035</v>
      </c>
      <c r="S56" s="20"/>
    </row>
    <row r="57" spans="1:19" s="31" customFormat="1" ht="16.5">
      <c r="A57" s="26">
        <v>4</v>
      </c>
      <c r="B57" s="45" t="s">
        <v>18</v>
      </c>
      <c r="C57" s="28">
        <f t="shared" si="7"/>
        <v>62612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  <c r="O57" s="29"/>
      <c r="P57" s="30"/>
      <c r="Q57" s="30"/>
      <c r="R57" s="8">
        <f>167032-95000-9420</f>
        <v>62612</v>
      </c>
      <c r="S57" s="20"/>
    </row>
    <row r="58" spans="1:19" s="31" customFormat="1" ht="16.5">
      <c r="A58" s="26">
        <v>5</v>
      </c>
      <c r="B58" s="45" t="s">
        <v>61</v>
      </c>
      <c r="C58" s="28">
        <f t="shared" si="7"/>
        <v>90475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9"/>
      <c r="O58" s="29"/>
      <c r="P58" s="30"/>
      <c r="Q58" s="30"/>
      <c r="R58" s="8">
        <f>153475-15000-48000</f>
        <v>90475</v>
      </c>
      <c r="S58" s="20"/>
    </row>
    <row r="59" spans="1:19" s="31" customFormat="1" ht="16.5">
      <c r="A59" s="26">
        <v>6</v>
      </c>
      <c r="B59" s="45" t="s">
        <v>19</v>
      </c>
      <c r="C59" s="28">
        <f t="shared" si="7"/>
        <v>33185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29"/>
      <c r="P59" s="30"/>
      <c r="Q59" s="30"/>
      <c r="R59" s="8">
        <f>108155-14970-60000</f>
        <v>33185</v>
      </c>
      <c r="S59" s="20"/>
    </row>
    <row r="60" spans="1:19" s="31" customFormat="1" ht="16.5">
      <c r="A60" s="26">
        <v>7</v>
      </c>
      <c r="B60" s="45" t="s">
        <v>20</v>
      </c>
      <c r="C60" s="28">
        <f t="shared" si="7"/>
        <v>50685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  <c r="O60" s="29"/>
      <c r="P60" s="30"/>
      <c r="Q60" s="30"/>
      <c r="R60" s="8">
        <f>88795-16140-21970</f>
        <v>50685</v>
      </c>
      <c r="S60" s="20"/>
    </row>
    <row r="61" spans="1:19" s="31" customFormat="1" ht="16.5">
      <c r="A61" s="26">
        <v>8</v>
      </c>
      <c r="B61" s="45" t="s">
        <v>21</v>
      </c>
      <c r="C61" s="28">
        <f t="shared" si="7"/>
        <v>40240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  <c r="O61" s="29"/>
      <c r="P61" s="30"/>
      <c r="Q61" s="30"/>
      <c r="R61" s="8">
        <f>75240-15000-20000</f>
        <v>40240</v>
      </c>
      <c r="S61" s="20"/>
    </row>
    <row r="62" spans="1:19" s="31" customFormat="1" ht="16.5">
      <c r="A62" s="26">
        <v>9</v>
      </c>
      <c r="B62" s="45" t="s">
        <v>22</v>
      </c>
      <c r="C62" s="28">
        <f t="shared" si="7"/>
        <v>50150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  <c r="O62" s="29"/>
      <c r="P62" s="30"/>
      <c r="Q62" s="30"/>
      <c r="R62" s="8">
        <f>160150-95000-15000</f>
        <v>50150</v>
      </c>
      <c r="S62" s="20"/>
    </row>
    <row r="63" spans="1:19" s="25" customFormat="1" ht="16.5">
      <c r="A63" s="21" t="s">
        <v>1</v>
      </c>
      <c r="B63" s="22" t="s">
        <v>39</v>
      </c>
      <c r="C63" s="23">
        <f aca="true" t="shared" si="9" ref="C63:R63">C64+C75</f>
        <v>587459</v>
      </c>
      <c r="D63" s="23">
        <f t="shared" si="9"/>
        <v>3699</v>
      </c>
      <c r="E63" s="23">
        <f t="shared" si="9"/>
        <v>0</v>
      </c>
      <c r="F63" s="23">
        <f t="shared" si="9"/>
        <v>0</v>
      </c>
      <c r="G63" s="23">
        <f t="shared" si="9"/>
        <v>0</v>
      </c>
      <c r="H63" s="23">
        <f t="shared" si="9"/>
        <v>22451</v>
      </c>
      <c r="I63" s="23">
        <f t="shared" si="9"/>
        <v>0</v>
      </c>
      <c r="J63" s="23">
        <f t="shared" si="9"/>
        <v>0</v>
      </c>
      <c r="K63" s="23">
        <f t="shared" si="9"/>
        <v>0</v>
      </c>
      <c r="L63" s="23">
        <f t="shared" si="9"/>
        <v>0</v>
      </c>
      <c r="M63" s="23">
        <f t="shared" si="9"/>
        <v>561309</v>
      </c>
      <c r="N63" s="24">
        <f t="shared" si="9"/>
        <v>175296</v>
      </c>
      <c r="O63" s="24">
        <f t="shared" si="9"/>
        <v>153000</v>
      </c>
      <c r="P63" s="23">
        <f t="shared" si="9"/>
        <v>0</v>
      </c>
      <c r="Q63" s="23">
        <f t="shared" si="9"/>
        <v>0</v>
      </c>
      <c r="R63" s="23">
        <f t="shared" si="9"/>
        <v>0</v>
      </c>
      <c r="S63" s="20"/>
    </row>
    <row r="64" spans="1:19" s="25" customFormat="1" ht="16.5">
      <c r="A64" s="21" t="s">
        <v>32</v>
      </c>
      <c r="B64" s="22" t="s">
        <v>40</v>
      </c>
      <c r="C64" s="23">
        <f aca="true" t="shared" si="10" ref="C64:R64">C65+C68</f>
        <v>3699</v>
      </c>
      <c r="D64" s="23">
        <f t="shared" si="10"/>
        <v>3699</v>
      </c>
      <c r="E64" s="23">
        <f t="shared" si="10"/>
        <v>0</v>
      </c>
      <c r="F64" s="23">
        <f t="shared" si="10"/>
        <v>0</v>
      </c>
      <c r="G64" s="23">
        <f t="shared" si="10"/>
        <v>0</v>
      </c>
      <c r="H64" s="23">
        <f t="shared" si="10"/>
        <v>0</v>
      </c>
      <c r="I64" s="23">
        <f t="shared" si="10"/>
        <v>0</v>
      </c>
      <c r="J64" s="23">
        <f t="shared" si="10"/>
        <v>0</v>
      </c>
      <c r="K64" s="23">
        <f t="shared" si="10"/>
        <v>0</v>
      </c>
      <c r="L64" s="23">
        <f t="shared" si="10"/>
        <v>0</v>
      </c>
      <c r="M64" s="23">
        <f t="shared" si="10"/>
        <v>0</v>
      </c>
      <c r="N64" s="24">
        <f t="shared" si="10"/>
        <v>0</v>
      </c>
      <c r="O64" s="24">
        <f t="shared" si="10"/>
        <v>0</v>
      </c>
      <c r="P64" s="23">
        <f t="shared" si="10"/>
        <v>0</v>
      </c>
      <c r="Q64" s="23">
        <f t="shared" si="10"/>
        <v>0</v>
      </c>
      <c r="R64" s="23">
        <f t="shared" si="10"/>
        <v>0</v>
      </c>
      <c r="S64" s="20"/>
    </row>
    <row r="65" spans="1:19" s="53" customFormat="1" ht="16.5" customHeight="1">
      <c r="A65" s="50" t="s">
        <v>2</v>
      </c>
      <c r="B65" s="51" t="s">
        <v>36</v>
      </c>
      <c r="C65" s="30">
        <f>C66</f>
        <v>3699</v>
      </c>
      <c r="D65" s="30">
        <f aca="true" t="shared" si="11" ref="D65:R65">D66</f>
        <v>3699</v>
      </c>
      <c r="E65" s="30">
        <f t="shared" si="11"/>
        <v>0</v>
      </c>
      <c r="F65" s="30">
        <f t="shared" si="11"/>
        <v>0</v>
      </c>
      <c r="G65" s="30">
        <f t="shared" si="11"/>
        <v>0</v>
      </c>
      <c r="H65" s="30">
        <f t="shared" si="11"/>
        <v>0</v>
      </c>
      <c r="I65" s="30">
        <f t="shared" si="11"/>
        <v>0</v>
      </c>
      <c r="J65" s="30">
        <f t="shared" si="11"/>
        <v>0</v>
      </c>
      <c r="K65" s="30">
        <f t="shared" si="11"/>
        <v>0</v>
      </c>
      <c r="L65" s="30">
        <f t="shared" si="11"/>
        <v>0</v>
      </c>
      <c r="M65" s="30">
        <f t="shared" si="11"/>
        <v>0</v>
      </c>
      <c r="N65" s="52">
        <f t="shared" si="11"/>
        <v>0</v>
      </c>
      <c r="O65" s="52">
        <f t="shared" si="11"/>
        <v>0</v>
      </c>
      <c r="P65" s="30">
        <f t="shared" si="11"/>
        <v>0</v>
      </c>
      <c r="Q65" s="30">
        <f t="shared" si="11"/>
        <v>0</v>
      </c>
      <c r="R65" s="30">
        <f t="shared" si="11"/>
        <v>0</v>
      </c>
      <c r="S65" s="20"/>
    </row>
    <row r="66" spans="1:19" s="56" customFormat="1" ht="16.5">
      <c r="A66" s="54">
        <v>1</v>
      </c>
      <c r="B66" s="55" t="s">
        <v>23</v>
      </c>
      <c r="C66" s="52">
        <f aca="true" t="shared" si="12" ref="C66:R66">SUM(C67:C67)</f>
        <v>3699</v>
      </c>
      <c r="D66" s="52">
        <f t="shared" si="12"/>
        <v>3699</v>
      </c>
      <c r="E66" s="52">
        <f t="shared" si="12"/>
        <v>0</v>
      </c>
      <c r="F66" s="52">
        <f t="shared" si="12"/>
        <v>0</v>
      </c>
      <c r="G66" s="52">
        <f t="shared" si="12"/>
        <v>0</v>
      </c>
      <c r="H66" s="52">
        <f t="shared" si="12"/>
        <v>0</v>
      </c>
      <c r="I66" s="52">
        <f t="shared" si="12"/>
        <v>0</v>
      </c>
      <c r="J66" s="52">
        <f t="shared" si="12"/>
        <v>0</v>
      </c>
      <c r="K66" s="52">
        <f t="shared" si="12"/>
        <v>0</v>
      </c>
      <c r="L66" s="52">
        <f t="shared" si="12"/>
        <v>0</v>
      </c>
      <c r="M66" s="52">
        <f t="shared" si="12"/>
        <v>0</v>
      </c>
      <c r="N66" s="52">
        <f t="shared" si="12"/>
        <v>0</v>
      </c>
      <c r="O66" s="52">
        <f t="shared" si="12"/>
        <v>0</v>
      </c>
      <c r="P66" s="52">
        <f t="shared" si="12"/>
        <v>0</v>
      </c>
      <c r="Q66" s="52">
        <f t="shared" si="12"/>
        <v>0</v>
      </c>
      <c r="R66" s="52">
        <f t="shared" si="12"/>
        <v>0</v>
      </c>
      <c r="S66" s="20"/>
    </row>
    <row r="67" spans="1:19" s="31" customFormat="1" ht="16.5">
      <c r="A67" s="26"/>
      <c r="B67" s="57" t="s">
        <v>92</v>
      </c>
      <c r="C67" s="28">
        <f>SUM(D67:M67)+SUM(P67:R67)</f>
        <v>3699</v>
      </c>
      <c r="D67" s="28">
        <v>3699</v>
      </c>
      <c r="E67" s="28"/>
      <c r="F67" s="28"/>
      <c r="G67" s="28"/>
      <c r="H67" s="28"/>
      <c r="I67" s="28"/>
      <c r="J67" s="28"/>
      <c r="K67" s="28"/>
      <c r="L67" s="28"/>
      <c r="M67" s="28"/>
      <c r="N67" s="29"/>
      <c r="O67" s="29"/>
      <c r="P67" s="58"/>
      <c r="Q67" s="58"/>
      <c r="R67" s="28"/>
      <c r="S67" s="20"/>
    </row>
    <row r="68" spans="1:19" s="53" customFormat="1" ht="19.5" customHeight="1">
      <c r="A68" s="50" t="s">
        <v>3</v>
      </c>
      <c r="B68" s="51" t="s">
        <v>38</v>
      </c>
      <c r="C68" s="30">
        <f>C69+C72</f>
        <v>0</v>
      </c>
      <c r="D68" s="30">
        <f aca="true" t="shared" si="13" ref="D68:R68">D69+D72</f>
        <v>0</v>
      </c>
      <c r="E68" s="30">
        <f t="shared" si="13"/>
        <v>0</v>
      </c>
      <c r="F68" s="30">
        <f t="shared" si="13"/>
        <v>0</v>
      </c>
      <c r="G68" s="30">
        <f t="shared" si="13"/>
        <v>0</v>
      </c>
      <c r="H68" s="30">
        <f t="shared" si="13"/>
        <v>0</v>
      </c>
      <c r="I68" s="30">
        <f t="shared" si="13"/>
        <v>0</v>
      </c>
      <c r="J68" s="30">
        <f t="shared" si="13"/>
        <v>0</v>
      </c>
      <c r="K68" s="30">
        <f t="shared" si="13"/>
        <v>0</v>
      </c>
      <c r="L68" s="30">
        <f t="shared" si="13"/>
        <v>0</v>
      </c>
      <c r="M68" s="30">
        <f t="shared" si="13"/>
        <v>0</v>
      </c>
      <c r="N68" s="30">
        <f t="shared" si="13"/>
        <v>0</v>
      </c>
      <c r="O68" s="30">
        <f t="shared" si="13"/>
        <v>0</v>
      </c>
      <c r="P68" s="30">
        <f t="shared" si="13"/>
        <v>0</v>
      </c>
      <c r="Q68" s="30">
        <f t="shared" si="13"/>
        <v>0</v>
      </c>
      <c r="R68" s="30">
        <f t="shared" si="13"/>
        <v>0</v>
      </c>
      <c r="S68" s="20"/>
    </row>
    <row r="69" spans="1:19" s="60" customFormat="1" ht="30" customHeight="1" hidden="1">
      <c r="A69" s="54">
        <v>1</v>
      </c>
      <c r="B69" s="59" t="s">
        <v>93</v>
      </c>
      <c r="C69" s="52">
        <f>SUM(C70:C71)</f>
        <v>0</v>
      </c>
      <c r="D69" s="52">
        <f aca="true" t="shared" si="14" ref="D69:R69">SUM(D70:D71)</f>
        <v>0</v>
      </c>
      <c r="E69" s="52">
        <f t="shared" si="14"/>
        <v>0</v>
      </c>
      <c r="F69" s="52">
        <f t="shared" si="14"/>
        <v>0</v>
      </c>
      <c r="G69" s="52">
        <f t="shared" si="14"/>
        <v>0</v>
      </c>
      <c r="H69" s="52">
        <f t="shared" si="14"/>
        <v>0</v>
      </c>
      <c r="I69" s="52">
        <f t="shared" si="14"/>
        <v>0</v>
      </c>
      <c r="J69" s="52">
        <f t="shared" si="14"/>
        <v>0</v>
      </c>
      <c r="K69" s="52">
        <f t="shared" si="14"/>
        <v>0</v>
      </c>
      <c r="L69" s="52">
        <f t="shared" si="14"/>
        <v>0</v>
      </c>
      <c r="M69" s="52">
        <f t="shared" si="14"/>
        <v>0</v>
      </c>
      <c r="N69" s="52">
        <f t="shared" si="14"/>
        <v>0</v>
      </c>
      <c r="O69" s="52">
        <f t="shared" si="14"/>
        <v>0</v>
      </c>
      <c r="P69" s="52">
        <f t="shared" si="14"/>
        <v>0</v>
      </c>
      <c r="Q69" s="52">
        <f t="shared" si="14"/>
        <v>0</v>
      </c>
      <c r="R69" s="52">
        <f t="shared" si="14"/>
        <v>0</v>
      </c>
      <c r="S69" s="20"/>
    </row>
    <row r="70" spans="1:19" s="31" customFormat="1" ht="16.5" hidden="1">
      <c r="A70" s="26"/>
      <c r="B70" s="57" t="s">
        <v>94</v>
      </c>
      <c r="C70" s="28">
        <f>SUM(D70:M70)+SUM(P70:R70)</f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9"/>
      <c r="P70" s="58"/>
      <c r="Q70" s="58"/>
      <c r="R70" s="28"/>
      <c r="S70" s="20"/>
    </row>
    <row r="71" spans="1:19" s="62" customFormat="1" ht="31.5" customHeight="1" hidden="1">
      <c r="A71" s="26"/>
      <c r="B71" s="61" t="s">
        <v>106</v>
      </c>
      <c r="C71" s="28">
        <f>SUM(D71:M71)+SUM(P71:R71)</f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9"/>
      <c r="P71" s="28"/>
      <c r="Q71" s="28"/>
      <c r="R71" s="28"/>
      <c r="S71" s="20"/>
    </row>
    <row r="72" spans="1:19" s="60" customFormat="1" ht="30" customHeight="1" hidden="1">
      <c r="A72" s="54">
        <v>2</v>
      </c>
      <c r="B72" s="59" t="s">
        <v>107</v>
      </c>
      <c r="C72" s="52">
        <f>SUM(C73:C74)</f>
        <v>0</v>
      </c>
      <c r="D72" s="52">
        <f aca="true" t="shared" si="15" ref="D72:R72">SUM(D73:D74)</f>
        <v>0</v>
      </c>
      <c r="E72" s="52">
        <f t="shared" si="15"/>
        <v>0</v>
      </c>
      <c r="F72" s="52">
        <f t="shared" si="15"/>
        <v>0</v>
      </c>
      <c r="G72" s="52">
        <f t="shared" si="15"/>
        <v>0</v>
      </c>
      <c r="H72" s="52">
        <f t="shared" si="15"/>
        <v>0</v>
      </c>
      <c r="I72" s="52">
        <f t="shared" si="15"/>
        <v>0</v>
      </c>
      <c r="J72" s="52">
        <f t="shared" si="15"/>
        <v>0</v>
      </c>
      <c r="K72" s="52">
        <f t="shared" si="15"/>
        <v>0</v>
      </c>
      <c r="L72" s="52">
        <f t="shared" si="15"/>
        <v>0</v>
      </c>
      <c r="M72" s="52">
        <f t="shared" si="15"/>
        <v>0</v>
      </c>
      <c r="N72" s="52">
        <f t="shared" si="15"/>
        <v>0</v>
      </c>
      <c r="O72" s="52">
        <f t="shared" si="15"/>
        <v>0</v>
      </c>
      <c r="P72" s="52">
        <f t="shared" si="15"/>
        <v>0</v>
      </c>
      <c r="Q72" s="52">
        <f t="shared" si="15"/>
        <v>0</v>
      </c>
      <c r="R72" s="52">
        <f t="shared" si="15"/>
        <v>0</v>
      </c>
      <c r="S72" s="20"/>
    </row>
    <row r="73" spans="1:19" s="31" customFormat="1" ht="16.5" hidden="1">
      <c r="A73" s="26"/>
      <c r="B73" s="57" t="s">
        <v>94</v>
      </c>
      <c r="C73" s="28">
        <f>SUM(D73:M73)+SUM(P73:R73)</f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29"/>
      <c r="P73" s="58"/>
      <c r="Q73" s="58"/>
      <c r="R73" s="28"/>
      <c r="S73" s="20"/>
    </row>
    <row r="74" spans="1:19" s="62" customFormat="1" ht="57" customHeight="1" hidden="1">
      <c r="A74" s="26"/>
      <c r="B74" s="61" t="s">
        <v>108</v>
      </c>
      <c r="C74" s="28">
        <f>SUM(D74:M74)+SUM(P74:R74)</f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9"/>
      <c r="P74" s="28"/>
      <c r="Q74" s="28"/>
      <c r="R74" s="28"/>
      <c r="S74" s="20"/>
    </row>
    <row r="75" spans="1:19" s="25" customFormat="1" ht="16.5">
      <c r="A75" s="21" t="s">
        <v>34</v>
      </c>
      <c r="B75" s="22" t="s">
        <v>41</v>
      </c>
      <c r="C75" s="23">
        <f>C76+C81</f>
        <v>583760</v>
      </c>
      <c r="D75" s="23">
        <f aca="true" t="shared" si="16" ref="D75:R75">D76+D81</f>
        <v>0</v>
      </c>
      <c r="E75" s="23">
        <f t="shared" si="16"/>
        <v>0</v>
      </c>
      <c r="F75" s="23">
        <f t="shared" si="16"/>
        <v>0</v>
      </c>
      <c r="G75" s="23">
        <f t="shared" si="16"/>
        <v>0</v>
      </c>
      <c r="H75" s="23">
        <f t="shared" si="16"/>
        <v>22451</v>
      </c>
      <c r="I75" s="23">
        <f t="shared" si="16"/>
        <v>0</v>
      </c>
      <c r="J75" s="23">
        <f t="shared" si="16"/>
        <v>0</v>
      </c>
      <c r="K75" s="23">
        <f t="shared" si="16"/>
        <v>0</v>
      </c>
      <c r="L75" s="23">
        <f t="shared" si="16"/>
        <v>0</v>
      </c>
      <c r="M75" s="23">
        <f t="shared" si="16"/>
        <v>561309</v>
      </c>
      <c r="N75" s="24">
        <f t="shared" si="16"/>
        <v>175296</v>
      </c>
      <c r="O75" s="24">
        <f t="shared" si="16"/>
        <v>153000</v>
      </c>
      <c r="P75" s="23">
        <f t="shared" si="16"/>
        <v>0</v>
      </c>
      <c r="Q75" s="23">
        <f t="shared" si="16"/>
        <v>0</v>
      </c>
      <c r="R75" s="23">
        <f t="shared" si="16"/>
        <v>0</v>
      </c>
      <c r="S75" s="20"/>
    </row>
    <row r="76" spans="1:19" s="65" customFormat="1" ht="21" customHeight="1">
      <c r="A76" s="63" t="s">
        <v>42</v>
      </c>
      <c r="B76" s="64" t="s">
        <v>8</v>
      </c>
      <c r="C76" s="24">
        <f>C77</f>
        <v>0</v>
      </c>
      <c r="D76" s="24">
        <f aca="true" t="shared" si="17" ref="D76:R76">D77</f>
        <v>0</v>
      </c>
      <c r="E76" s="24">
        <f t="shared" si="17"/>
        <v>0</v>
      </c>
      <c r="F76" s="24">
        <f t="shared" si="17"/>
        <v>0</v>
      </c>
      <c r="G76" s="24">
        <f t="shared" si="17"/>
        <v>0</v>
      </c>
      <c r="H76" s="24">
        <f t="shared" si="17"/>
        <v>0</v>
      </c>
      <c r="I76" s="24">
        <f t="shared" si="17"/>
        <v>0</v>
      </c>
      <c r="J76" s="24">
        <f t="shared" si="17"/>
        <v>0</v>
      </c>
      <c r="K76" s="24">
        <f t="shared" si="17"/>
        <v>0</v>
      </c>
      <c r="L76" s="24">
        <f t="shared" si="17"/>
        <v>0</v>
      </c>
      <c r="M76" s="24">
        <f t="shared" si="17"/>
        <v>0</v>
      </c>
      <c r="N76" s="24">
        <f t="shared" si="17"/>
        <v>0</v>
      </c>
      <c r="O76" s="24">
        <f t="shared" si="17"/>
        <v>0</v>
      </c>
      <c r="P76" s="24">
        <f t="shared" si="17"/>
        <v>0</v>
      </c>
      <c r="Q76" s="24">
        <f t="shared" si="17"/>
        <v>0</v>
      </c>
      <c r="R76" s="24">
        <f t="shared" si="17"/>
        <v>0</v>
      </c>
      <c r="S76" s="20"/>
    </row>
    <row r="77" spans="1:19" s="3" customFormat="1" ht="16.5" hidden="1">
      <c r="A77" s="50" t="s">
        <v>2</v>
      </c>
      <c r="B77" s="66" t="s">
        <v>36</v>
      </c>
      <c r="C77" s="30">
        <f>SUM(C78:C80)</f>
        <v>0</v>
      </c>
      <c r="D77" s="30">
        <f aca="true" t="shared" si="18" ref="D77:R77">SUM(D78:D80)</f>
        <v>0</v>
      </c>
      <c r="E77" s="30">
        <f t="shared" si="18"/>
        <v>0</v>
      </c>
      <c r="F77" s="30">
        <f t="shared" si="18"/>
        <v>0</v>
      </c>
      <c r="G77" s="30">
        <f t="shared" si="18"/>
        <v>0</v>
      </c>
      <c r="H77" s="30">
        <f t="shared" si="18"/>
        <v>0</v>
      </c>
      <c r="I77" s="30">
        <f t="shared" si="18"/>
        <v>0</v>
      </c>
      <c r="J77" s="30">
        <f t="shared" si="18"/>
        <v>0</v>
      </c>
      <c r="K77" s="30">
        <f t="shared" si="18"/>
        <v>0</v>
      </c>
      <c r="L77" s="30">
        <f t="shared" si="18"/>
        <v>0</v>
      </c>
      <c r="M77" s="30">
        <f t="shared" si="18"/>
        <v>0</v>
      </c>
      <c r="N77" s="52">
        <f t="shared" si="18"/>
        <v>0</v>
      </c>
      <c r="O77" s="52">
        <f t="shared" si="18"/>
        <v>0</v>
      </c>
      <c r="P77" s="30">
        <f t="shared" si="18"/>
        <v>0</v>
      </c>
      <c r="Q77" s="30">
        <f t="shared" si="18"/>
        <v>0</v>
      </c>
      <c r="R77" s="30">
        <f t="shared" si="18"/>
        <v>0</v>
      </c>
      <c r="S77" s="20"/>
    </row>
    <row r="78" spans="1:19" s="3" customFormat="1" ht="16.5" hidden="1">
      <c r="A78" s="26">
        <v>1</v>
      </c>
      <c r="B78" s="37"/>
      <c r="C78" s="28">
        <f>SUM(D78:M78)+SUM(P78:R78)</f>
        <v>0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9"/>
      <c r="P78" s="30"/>
      <c r="Q78" s="30"/>
      <c r="R78" s="28"/>
      <c r="S78" s="20"/>
    </row>
    <row r="79" spans="1:19" s="3" customFormat="1" ht="16.5" hidden="1">
      <c r="A79" s="26">
        <v>2</v>
      </c>
      <c r="B79" s="36"/>
      <c r="C79" s="28">
        <f>SUM(D79:M79)+SUM(P79:R79)</f>
        <v>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9"/>
      <c r="O79" s="29"/>
      <c r="P79" s="30"/>
      <c r="Q79" s="30"/>
      <c r="R79" s="30"/>
      <c r="S79" s="20"/>
    </row>
    <row r="80" spans="1:19" s="3" customFormat="1" ht="16.5" hidden="1">
      <c r="A80" s="26">
        <v>3</v>
      </c>
      <c r="B80" s="36"/>
      <c r="C80" s="28">
        <f>SUM(D80:M80)+SUM(P80:R80)</f>
        <v>0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9"/>
      <c r="O80" s="29"/>
      <c r="P80" s="30"/>
      <c r="Q80" s="30"/>
      <c r="R80" s="30"/>
      <c r="S80" s="20"/>
    </row>
    <row r="81" spans="1:19" s="65" customFormat="1" ht="16.5">
      <c r="A81" s="63" t="s">
        <v>86</v>
      </c>
      <c r="B81" s="64" t="s">
        <v>62</v>
      </c>
      <c r="C81" s="24">
        <f>C82+C85+C87+C89</f>
        <v>583760</v>
      </c>
      <c r="D81" s="24">
        <f aca="true" t="shared" si="19" ref="D81:R81">D82+D85+D87+D89</f>
        <v>0</v>
      </c>
      <c r="E81" s="24">
        <f t="shared" si="19"/>
        <v>0</v>
      </c>
      <c r="F81" s="24">
        <f t="shared" si="19"/>
        <v>0</v>
      </c>
      <c r="G81" s="24">
        <f t="shared" si="19"/>
        <v>0</v>
      </c>
      <c r="H81" s="24">
        <f t="shared" si="19"/>
        <v>22451</v>
      </c>
      <c r="I81" s="24">
        <f t="shared" si="19"/>
        <v>0</v>
      </c>
      <c r="J81" s="24">
        <f t="shared" si="19"/>
        <v>0</v>
      </c>
      <c r="K81" s="24">
        <f t="shared" si="19"/>
        <v>0</v>
      </c>
      <c r="L81" s="24">
        <f t="shared" si="19"/>
        <v>0</v>
      </c>
      <c r="M81" s="24">
        <f t="shared" si="19"/>
        <v>561309</v>
      </c>
      <c r="N81" s="24">
        <f t="shared" si="19"/>
        <v>175296</v>
      </c>
      <c r="O81" s="24">
        <f t="shared" si="19"/>
        <v>153000</v>
      </c>
      <c r="P81" s="24">
        <f t="shared" si="19"/>
        <v>0</v>
      </c>
      <c r="Q81" s="24">
        <f t="shared" si="19"/>
        <v>0</v>
      </c>
      <c r="R81" s="24">
        <f t="shared" si="19"/>
        <v>0</v>
      </c>
      <c r="S81" s="20"/>
    </row>
    <row r="82" spans="1:19" s="53" customFormat="1" ht="32.25" customHeight="1">
      <c r="A82" s="50" t="s">
        <v>2</v>
      </c>
      <c r="B82" s="66" t="s">
        <v>33</v>
      </c>
      <c r="C82" s="30">
        <f>SUM(C83:C84)</f>
        <v>175296</v>
      </c>
      <c r="D82" s="30">
        <f aca="true" t="shared" si="20" ref="D82:R82">SUM(D83:D84)</f>
        <v>0</v>
      </c>
      <c r="E82" s="30">
        <f t="shared" si="20"/>
        <v>0</v>
      </c>
      <c r="F82" s="30">
        <f t="shared" si="20"/>
        <v>0</v>
      </c>
      <c r="G82" s="30">
        <f t="shared" si="20"/>
        <v>0</v>
      </c>
      <c r="H82" s="30">
        <f t="shared" si="20"/>
        <v>0</v>
      </c>
      <c r="I82" s="30">
        <f t="shared" si="20"/>
        <v>0</v>
      </c>
      <c r="J82" s="30">
        <f t="shared" si="20"/>
        <v>0</v>
      </c>
      <c r="K82" s="30">
        <f t="shared" si="20"/>
        <v>0</v>
      </c>
      <c r="L82" s="30">
        <f t="shared" si="20"/>
        <v>0</v>
      </c>
      <c r="M82" s="30">
        <f t="shared" si="20"/>
        <v>175296</v>
      </c>
      <c r="N82" s="30">
        <f t="shared" si="20"/>
        <v>175296</v>
      </c>
      <c r="O82" s="30">
        <f t="shared" si="20"/>
        <v>0</v>
      </c>
      <c r="P82" s="30">
        <f t="shared" si="20"/>
        <v>0</v>
      </c>
      <c r="Q82" s="30">
        <f t="shared" si="20"/>
        <v>0</v>
      </c>
      <c r="R82" s="30">
        <f t="shared" si="20"/>
        <v>0</v>
      </c>
      <c r="S82" s="20"/>
    </row>
    <row r="83" spans="1:19" s="31" customFormat="1" ht="16.5">
      <c r="A83" s="26">
        <v>1</v>
      </c>
      <c r="B83" s="67" t="s">
        <v>95</v>
      </c>
      <c r="C83" s="28">
        <f>SUM(D83:M83)+SUM(P83:R83)</f>
        <v>4549</v>
      </c>
      <c r="D83" s="28"/>
      <c r="E83" s="28"/>
      <c r="F83" s="28"/>
      <c r="G83" s="28"/>
      <c r="H83" s="28"/>
      <c r="I83" s="28"/>
      <c r="J83" s="28"/>
      <c r="K83" s="28"/>
      <c r="L83" s="28"/>
      <c r="M83" s="28">
        <v>4549</v>
      </c>
      <c r="N83" s="29">
        <v>4549</v>
      </c>
      <c r="O83" s="29"/>
      <c r="P83" s="30"/>
      <c r="Q83" s="30"/>
      <c r="R83" s="28"/>
      <c r="S83" s="20"/>
    </row>
    <row r="84" spans="1:19" s="31" customFormat="1" ht="16.5">
      <c r="A84" s="26">
        <v>2</v>
      </c>
      <c r="B84" s="43" t="s">
        <v>31</v>
      </c>
      <c r="C84" s="28">
        <f>SUM(D84:M84)+SUM(P84:R84)</f>
        <v>170747</v>
      </c>
      <c r="D84" s="28"/>
      <c r="E84" s="28"/>
      <c r="F84" s="28"/>
      <c r="G84" s="28"/>
      <c r="H84" s="28"/>
      <c r="I84" s="28"/>
      <c r="J84" s="28"/>
      <c r="K84" s="28"/>
      <c r="L84" s="28"/>
      <c r="M84" s="28">
        <f>130749+39998</f>
        <v>170747</v>
      </c>
      <c r="N84" s="29">
        <v>170747</v>
      </c>
      <c r="O84" s="29"/>
      <c r="P84" s="30"/>
      <c r="Q84" s="28"/>
      <c r="R84" s="28"/>
      <c r="S84" s="20"/>
    </row>
    <row r="85" spans="1:19" s="53" customFormat="1" ht="20.25" customHeight="1">
      <c r="A85" s="50" t="s">
        <v>3</v>
      </c>
      <c r="B85" s="66" t="s">
        <v>48</v>
      </c>
      <c r="C85" s="30">
        <f>C86</f>
        <v>153000</v>
      </c>
      <c r="D85" s="30">
        <f aca="true" t="shared" si="21" ref="D85:R85">D86</f>
        <v>0</v>
      </c>
      <c r="E85" s="30">
        <f t="shared" si="21"/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 t="shared" si="21"/>
        <v>0</v>
      </c>
      <c r="K85" s="30">
        <f t="shared" si="21"/>
        <v>0</v>
      </c>
      <c r="L85" s="30">
        <f t="shared" si="21"/>
        <v>0</v>
      </c>
      <c r="M85" s="30">
        <f t="shared" si="21"/>
        <v>153000</v>
      </c>
      <c r="N85" s="30">
        <f t="shared" si="21"/>
        <v>0</v>
      </c>
      <c r="O85" s="30">
        <f>O86</f>
        <v>153000</v>
      </c>
      <c r="P85" s="30">
        <f t="shared" si="21"/>
        <v>0</v>
      </c>
      <c r="Q85" s="30">
        <f t="shared" si="21"/>
        <v>0</v>
      </c>
      <c r="R85" s="30">
        <f t="shared" si="21"/>
        <v>0</v>
      </c>
      <c r="S85" s="20"/>
    </row>
    <row r="86" spans="1:19" s="31" customFormat="1" ht="26.25">
      <c r="A86" s="26">
        <v>3</v>
      </c>
      <c r="B86" s="43" t="s">
        <v>87</v>
      </c>
      <c r="C86" s="28">
        <f>SUM(D86:M86)+SUM(P86:R86)</f>
        <v>153000</v>
      </c>
      <c r="D86" s="28"/>
      <c r="E86" s="28"/>
      <c r="F86" s="28"/>
      <c r="G86" s="28"/>
      <c r="H86" s="28"/>
      <c r="I86" s="28"/>
      <c r="J86" s="28"/>
      <c r="K86" s="28"/>
      <c r="L86" s="28"/>
      <c r="M86" s="28">
        <v>153000</v>
      </c>
      <c r="N86" s="29"/>
      <c r="O86" s="29">
        <v>153000</v>
      </c>
      <c r="P86" s="30"/>
      <c r="Q86" s="30"/>
      <c r="R86" s="30"/>
      <c r="S86" s="20"/>
    </row>
    <row r="87" spans="1:19" s="53" customFormat="1" ht="20.25" customHeight="1">
      <c r="A87" s="50" t="s">
        <v>3</v>
      </c>
      <c r="B87" s="66" t="s">
        <v>98</v>
      </c>
      <c r="C87" s="30">
        <f>C88</f>
        <v>233013</v>
      </c>
      <c r="D87" s="30">
        <f aca="true" t="shared" si="22" ref="D87:R87">D88</f>
        <v>0</v>
      </c>
      <c r="E87" s="30">
        <f t="shared" si="22"/>
        <v>0</v>
      </c>
      <c r="F87" s="30">
        <f t="shared" si="22"/>
        <v>0</v>
      </c>
      <c r="G87" s="30">
        <f t="shared" si="22"/>
        <v>0</v>
      </c>
      <c r="H87" s="30">
        <f t="shared" si="22"/>
        <v>0</v>
      </c>
      <c r="I87" s="30">
        <f t="shared" si="22"/>
        <v>0</v>
      </c>
      <c r="J87" s="30">
        <f t="shared" si="22"/>
        <v>0</v>
      </c>
      <c r="K87" s="30">
        <f t="shared" si="22"/>
        <v>0</v>
      </c>
      <c r="L87" s="30">
        <f t="shared" si="22"/>
        <v>0</v>
      </c>
      <c r="M87" s="30">
        <f t="shared" si="22"/>
        <v>233013</v>
      </c>
      <c r="N87" s="52">
        <f t="shared" si="22"/>
        <v>0</v>
      </c>
      <c r="O87" s="52">
        <f t="shared" si="22"/>
        <v>0</v>
      </c>
      <c r="P87" s="30">
        <f t="shared" si="22"/>
        <v>0</v>
      </c>
      <c r="Q87" s="30">
        <f t="shared" si="22"/>
        <v>0</v>
      </c>
      <c r="R87" s="30">
        <f t="shared" si="22"/>
        <v>0</v>
      </c>
      <c r="S87" s="20"/>
    </row>
    <row r="88" spans="1:19" s="31" customFormat="1" ht="16.5">
      <c r="A88" s="26"/>
      <c r="B88" s="67" t="s">
        <v>66</v>
      </c>
      <c r="C88" s="28">
        <f>SUM(D88:M88)+SUM(P88:R88)</f>
        <v>233013</v>
      </c>
      <c r="D88" s="28"/>
      <c r="E88" s="28"/>
      <c r="F88" s="28"/>
      <c r="G88" s="28"/>
      <c r="H88" s="28"/>
      <c r="I88" s="28"/>
      <c r="J88" s="28"/>
      <c r="K88" s="28"/>
      <c r="L88" s="28"/>
      <c r="M88" s="28">
        <v>233013</v>
      </c>
      <c r="N88" s="29"/>
      <c r="O88" s="29"/>
      <c r="P88" s="30"/>
      <c r="Q88" s="30"/>
      <c r="R88" s="30"/>
      <c r="S88" s="20"/>
    </row>
    <row r="89" spans="1:19" s="53" customFormat="1" ht="16.5">
      <c r="A89" s="50" t="s">
        <v>4</v>
      </c>
      <c r="B89" s="66" t="s">
        <v>96</v>
      </c>
      <c r="C89" s="30">
        <f aca="true" t="shared" si="23" ref="C89:R89">SUM(C90:C90)</f>
        <v>22451</v>
      </c>
      <c r="D89" s="30">
        <f t="shared" si="23"/>
        <v>0</v>
      </c>
      <c r="E89" s="30">
        <f t="shared" si="23"/>
        <v>0</v>
      </c>
      <c r="F89" s="30">
        <f t="shared" si="23"/>
        <v>0</v>
      </c>
      <c r="G89" s="30">
        <f t="shared" si="23"/>
        <v>0</v>
      </c>
      <c r="H89" s="30">
        <f t="shared" si="23"/>
        <v>22451</v>
      </c>
      <c r="I89" s="30">
        <f t="shared" si="23"/>
        <v>0</v>
      </c>
      <c r="J89" s="30">
        <f t="shared" si="23"/>
        <v>0</v>
      </c>
      <c r="K89" s="30">
        <f t="shared" si="23"/>
        <v>0</v>
      </c>
      <c r="L89" s="30">
        <f t="shared" si="23"/>
        <v>0</v>
      </c>
      <c r="M89" s="30">
        <f t="shared" si="23"/>
        <v>0</v>
      </c>
      <c r="N89" s="52">
        <f t="shared" si="23"/>
        <v>0</v>
      </c>
      <c r="O89" s="52">
        <f t="shared" si="23"/>
        <v>0</v>
      </c>
      <c r="P89" s="30">
        <f t="shared" si="23"/>
        <v>0</v>
      </c>
      <c r="Q89" s="30">
        <f t="shared" si="23"/>
        <v>0</v>
      </c>
      <c r="R89" s="30">
        <f t="shared" si="23"/>
        <v>0</v>
      </c>
      <c r="S89" s="20"/>
    </row>
    <row r="90" spans="1:19" s="31" customFormat="1" ht="16.5">
      <c r="A90" s="68">
        <v>1</v>
      </c>
      <c r="B90" s="69" t="s">
        <v>97</v>
      </c>
      <c r="C90" s="70">
        <f>SUM(D90:M90)+SUM(P90:R90)</f>
        <v>22451</v>
      </c>
      <c r="D90" s="70"/>
      <c r="E90" s="70"/>
      <c r="F90" s="70"/>
      <c r="G90" s="70"/>
      <c r="H90" s="70">
        <v>22451</v>
      </c>
      <c r="I90" s="70"/>
      <c r="J90" s="70"/>
      <c r="K90" s="70"/>
      <c r="L90" s="70"/>
      <c r="M90" s="70"/>
      <c r="N90" s="71"/>
      <c r="O90" s="71"/>
      <c r="P90" s="72"/>
      <c r="Q90" s="70"/>
      <c r="R90" s="70"/>
      <c r="S90" s="20"/>
    </row>
  </sheetData>
  <sheetProtection/>
  <mergeCells count="20">
    <mergeCell ref="P1:R1"/>
    <mergeCell ref="A2:R2"/>
    <mergeCell ref="A3:R3"/>
    <mergeCell ref="L5:L6"/>
    <mergeCell ref="M5:M6"/>
    <mergeCell ref="N5:O5"/>
    <mergeCell ref="P5:P6"/>
    <mergeCell ref="Q5:Q6"/>
    <mergeCell ref="R5:R6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E6"/>
    <mergeCell ref="F5:F6"/>
  </mergeCells>
  <printOptions/>
  <pageMargins left="0.31496062992125984" right="0" top="0.7480314960629921" bottom="0.7480314960629921" header="0.31496062992125984" footer="0.31496062992125984"/>
  <pageSetup horizontalDpi="600" verticalDpi="600" orientation="landscape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Đỗ Thị Hồng Thắm</cp:lastModifiedBy>
  <cp:lastPrinted>2023-12-26T01:55:58Z</cp:lastPrinted>
  <dcterms:created xsi:type="dcterms:W3CDTF">2002-06-06T06:34:24Z</dcterms:created>
  <dcterms:modified xsi:type="dcterms:W3CDTF">2023-12-26T02:28:31Z</dcterms:modified>
  <cp:category/>
  <cp:version/>
  <cp:contentType/>
  <cp:contentStatus/>
</cp:coreProperties>
</file>