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756" tabRatio="920" activeTab="0"/>
  </bookViews>
  <sheets>
    <sheet name="34.2024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<sst xmlns="http://schemas.openxmlformats.org/spreadsheetml/2006/main" count="183" uniqueCount="103">
  <si>
    <t>A</t>
  </si>
  <si>
    <t>B</t>
  </si>
  <si>
    <t>Chi đầu tư phát triển</t>
  </si>
  <si>
    <t>I</t>
  </si>
  <si>
    <t>Chi chuyển nguồn sang năm sau</t>
  </si>
  <si>
    <t>III</t>
  </si>
  <si>
    <t>Nội dung</t>
  </si>
  <si>
    <t>a</t>
  </si>
  <si>
    <t>Vốn trong nước</t>
  </si>
  <si>
    <t>b</t>
  </si>
  <si>
    <t>NGÂN SÁCH CẤP TỈNH</t>
  </si>
  <si>
    <t>STT</t>
  </si>
  <si>
    <t>1.1</t>
  </si>
  <si>
    <t>1.2</t>
  </si>
  <si>
    <t>1.3</t>
  </si>
  <si>
    <t>1.4</t>
  </si>
  <si>
    <t>1.5</t>
  </si>
  <si>
    <t>1.6</t>
  </si>
  <si>
    <t>Ghi chú:</t>
  </si>
  <si>
    <t>Chi các chương trình mục tiêu quốc gia</t>
  </si>
  <si>
    <t>Chi các chương trình mục tiêu, nhiệm vụ</t>
  </si>
  <si>
    <t>TỔNG CHI NSĐP</t>
  </si>
  <si>
    <t>Biểu số 34/CK-NSNN</t>
  </si>
  <si>
    <t>c</t>
  </si>
  <si>
    <t>Thu từ các khoản hoàn trả giữa các cấp ngân sách</t>
  </si>
  <si>
    <t>Thu cân đối NSĐP</t>
  </si>
  <si>
    <t>Nguồn cân đối</t>
  </si>
  <si>
    <t>Thu 100% + điều tiết</t>
  </si>
  <si>
    <t>Chi nộp ngân sách cấp trên</t>
  </si>
  <si>
    <t>Bội thu</t>
  </si>
  <si>
    <t>Bội chi</t>
  </si>
  <si>
    <t>Tổng thu NSĐP</t>
  </si>
  <si>
    <t xml:space="preserve">Thu chuyển nguồn </t>
  </si>
  <si>
    <t>Nguồn TW bổ sung CT MTQG, CTMT, nhiệm vụ</t>
  </si>
  <si>
    <t xml:space="preserve">II </t>
  </si>
  <si>
    <t>Chi thuộc nhiệm vụ chi NS cấp tỉnh</t>
  </si>
  <si>
    <t>Chi cân đối NSĐP</t>
  </si>
  <si>
    <t>Chi CT MTQG, CTMT, nhiệm vụ</t>
  </si>
  <si>
    <t>Bổ sung cân đối</t>
  </si>
  <si>
    <t>BỘI THU/BỘI CHI NSĐP</t>
  </si>
  <si>
    <t xml:space="preserve">Tổng thu NSĐP </t>
  </si>
  <si>
    <t>Thu kết dư</t>
  </si>
  <si>
    <t>Tổng chi NSĐP</t>
  </si>
  <si>
    <t>(*) Đối với chỉ tiêu thu: so sánh năm kế hoạch với ước thực hiện năm hiện hành; đối với chỉ tiêu chi: so sánh năm kế hoạch với dự toán năm hiện hành</t>
  </si>
  <si>
    <t>Dự toán trình Hội đồng nhân dân</t>
  </si>
  <si>
    <t>Thu bổ sung từ NS cấp trên</t>
  </si>
  <si>
    <t xml:space="preserve"> - BS cân đối</t>
  </si>
  <si>
    <t>Thu kết dư ngân sách</t>
  </si>
  <si>
    <t xml:space="preserve"> - Bổ sung chi đầu tư phát triển</t>
  </si>
  <si>
    <t xml:space="preserve"> - Bổ sung Chương trình mục tiêu, nhiệm vụ</t>
  </si>
  <si>
    <t xml:space="preserve"> - Bổ sung Chương trình MTQG</t>
  </si>
  <si>
    <t>II.1</t>
  </si>
  <si>
    <t>Chi ĐTPT</t>
  </si>
  <si>
    <t>Chi TX</t>
  </si>
  <si>
    <t>Gồm: - Giáo dục - đào tạo</t>
  </si>
  <si>
    <t xml:space="preserve">          - Khoa học công nghệ</t>
  </si>
  <si>
    <t xml:space="preserve">       </t>
  </si>
  <si>
    <t xml:space="preserve">          - Chi thường xuyên còn lại</t>
  </si>
  <si>
    <t>Chi trả nợ lãi do CQĐP vay</t>
  </si>
  <si>
    <t>Chi tạo nguồn CCTL</t>
  </si>
  <si>
    <t>Chi bổ sung Quỹ DTTC</t>
  </si>
  <si>
    <t>Dự phòng</t>
  </si>
  <si>
    <t>2.1</t>
  </si>
  <si>
    <t>Vốn đầu tư phát triển</t>
  </si>
  <si>
    <t>Vốn sự nghiệp</t>
  </si>
  <si>
    <t>CTMTQG Xây dựng nông thôn mới</t>
  </si>
  <si>
    <t>2.2</t>
  </si>
  <si>
    <t>2.2.1</t>
  </si>
  <si>
    <t xml:space="preserve">Chi đầu tư các dự án từ nguồn vốn ngoài nước </t>
  </si>
  <si>
    <t>2.2.2</t>
  </si>
  <si>
    <t>Chương trình mục tiêu, nhiệm vụ thường xuyên</t>
  </si>
  <si>
    <t xml:space="preserve">Vốn ngoài nước </t>
  </si>
  <si>
    <t>II.2</t>
  </si>
  <si>
    <t>Bổ sung có mục tiêu thực hiện chế độ, chính sách, nhiệm vụ</t>
  </si>
  <si>
    <t>II.3</t>
  </si>
  <si>
    <t>II.4</t>
  </si>
  <si>
    <t xml:space="preserve"> - Bổ sung có mục tiêu</t>
  </si>
  <si>
    <t xml:space="preserve">Chi đầu tư các dự án từ nguồn vốn trong nước </t>
  </si>
  <si>
    <t>Chi từ nguồn thu xổ số kiến thiết</t>
  </si>
  <si>
    <t>d</t>
  </si>
  <si>
    <t>Chi từ nguồn bội chi NSĐP</t>
  </si>
  <si>
    <t>Đơn vị: Triệu đồng.</t>
  </si>
  <si>
    <t>Thu từ Quỹ dự trữ tài chính</t>
  </si>
  <si>
    <t>Thu từ hỗ trợ của địa phương khác</t>
  </si>
  <si>
    <t>So sánh (%)</t>
  </si>
  <si>
    <t>Chi đầu tư các dự án từ nguồn vốn trong nước</t>
  </si>
  <si>
    <t>Chi từ nguồn thu tiền sử dụng đất</t>
  </si>
  <si>
    <t>Dự toán
năm 2023</t>
  </si>
  <si>
    <t>CTMTQG phát triển kinh tế - xã hội vùng đồng bào dân tộc thiểu số và miền núi</t>
  </si>
  <si>
    <t>CTMTQG Giảm nghèo bền vững</t>
  </si>
  <si>
    <t>Chi từ nguồn NSĐP</t>
  </si>
  <si>
    <t>Nguồn NSĐP</t>
  </si>
  <si>
    <t>NGÂN SÁCH HUYỆN, THỊ XÃ, THÀNH PHỐ</t>
  </si>
  <si>
    <t>CÂN ĐỐI NGUỒN THU, CHI DỰ TOÁN NGÂN SÁCH CẤP TỈNH VÀ NGÂN SÁCH HUYỆN, THỊ XÃ, THÀNH PHỐ NĂM 2024</t>
  </si>
  <si>
    <t>Ước thực hiện
năm 2023</t>
  </si>
  <si>
    <t>Dự toán
năm 2024</t>
  </si>
  <si>
    <t>So sánh (*)</t>
  </si>
  <si>
    <t>Tuyệt
 đối</t>
  </si>
  <si>
    <t>Bổ sung cho ngân sách huyện, thị xã, thành phố</t>
  </si>
  <si>
    <t xml:space="preserve">  + KP thường xuyên</t>
  </si>
  <si>
    <t xml:space="preserve">  + Vốn ĐT XDCB</t>
  </si>
  <si>
    <t>Thu bổ sung chương trình MTQG, Chương trình mục tiêu, nhiệm vụ</t>
  </si>
  <si>
    <t>Nguồn bội chi NSĐP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</si>
</sst>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0.0%"/>
    <numFmt numFmtId="195" formatCode="#,###;[Red]\-#,###"/>
    <numFmt numFmtId="196" formatCode="_(* #,##0_);_(* \(#,##0\);_(* &quot;-&quot;??_);_(@_)"/>
    <numFmt numFmtId="197" formatCode="#,###.0;[Red]\-#,###.0"/>
    <numFmt numFmtId="198" formatCode="#,##0;[Red]\-#,##0;&quot;&quot;"/>
    <numFmt numFmtId="199" formatCode="#,##0;[Red]\-#,##0;&quot; &quot;"/>
    <numFmt numFmtId="200" formatCode="[$-42A]dd\ mmmm\ yyyy"/>
    <numFmt numFmtId="201" formatCode="#,###;\-#,###;&quot;&quot;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[Red]#,##0"/>
    <numFmt numFmtId="207" formatCode="#,##0;\-#,##0;\-"/>
    <numFmt numFmtId="208" formatCode="0%;\-0%;&quot; &quot;\ "/>
    <numFmt numFmtId="209" formatCode="_-* #,##0_-;\-* #,##0_-;_-* &quot;-&quot;??_-;_-@_-"/>
    <numFmt numFmtId="210" formatCode="#,#00.0%"/>
    <numFmt numFmtId="211" formatCode="_-* #,##0\ _€_-;\-* #,##0\ _€_-;_-* &quot;-&quot;??\ _€_-;_-@_-"/>
  </numFmts>
  <fonts count="71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VNI-Times"/>
      <family val="0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9" fontId="12" fillId="0" borderId="0" applyFont="0" applyFill="0" applyBorder="0" applyAlignment="0" applyProtection="0"/>
    <xf numFmtId="206" fontId="46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87" fontId="18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0" fillId="28" borderId="2" applyNumberFormat="0" applyAlignment="0" applyProtection="0"/>
    <xf numFmtId="0" fontId="15" fillId="0" borderId="3" applyNumberFormat="0" applyFont="0" applyAlignment="0">
      <protection/>
    </xf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201" fontId="1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3" fillId="0" borderId="11" xfId="7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7" fillId="0" borderId="0" xfId="126" applyFont="1" applyFill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94" fontId="8" fillId="0" borderId="11" xfId="149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94" fontId="12" fillId="0" borderId="11" xfId="149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94" fontId="19" fillId="0" borderId="11" xfId="1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194" fontId="8" fillId="0" borderId="11" xfId="149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/>
    </xf>
    <xf numFmtId="194" fontId="20" fillId="0" borderId="11" xfId="149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94" fontId="16" fillId="0" borderId="11" xfId="149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 wrapText="1"/>
    </xf>
    <xf numFmtId="2" fontId="64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83" applyFont="1" applyFill="1" applyBorder="1" applyAlignment="1">
      <alignment vertical="center"/>
      <protection/>
    </xf>
    <xf numFmtId="3" fontId="21" fillId="0" borderId="11" xfId="0" applyNumberFormat="1" applyFont="1" applyFill="1" applyBorder="1" applyAlignment="1">
      <alignment vertical="center"/>
    </xf>
    <xf numFmtId="194" fontId="21" fillId="0" borderId="11" xfId="149" applyNumberFormat="1" applyFont="1" applyFill="1" applyBorder="1" applyAlignment="1">
      <alignment vertical="center"/>
    </xf>
    <xf numFmtId="0" fontId="19" fillId="0" borderId="11" xfId="83" applyFont="1" applyFill="1" applyBorder="1" applyAlignment="1">
      <alignment vertical="center"/>
      <protection/>
    </xf>
    <xf numFmtId="0" fontId="14" fillId="0" borderId="11" xfId="106" applyFont="1" applyFill="1" applyBorder="1" applyAlignment="1">
      <alignment horizontal="center" vertical="center"/>
      <protection/>
    </xf>
    <xf numFmtId="0" fontId="14" fillId="0" borderId="11" xfId="83" applyFont="1" applyFill="1" applyBorder="1" applyAlignment="1">
      <alignment vertical="center" wrapText="1"/>
      <protection/>
    </xf>
    <xf numFmtId="0" fontId="5" fillId="0" borderId="11" xfId="106" applyFont="1" applyFill="1" applyBorder="1" applyAlignment="1">
      <alignment horizontal="right" vertical="center"/>
      <protection/>
    </xf>
    <xf numFmtId="0" fontId="5" fillId="0" borderId="11" xfId="83" applyFont="1" applyFill="1" applyBorder="1" applyAlignment="1">
      <alignment vertical="center"/>
      <protection/>
    </xf>
    <xf numFmtId="0" fontId="64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194" fontId="65" fillId="0" borderId="11" xfId="149" applyNumberFormat="1" applyFont="1" applyFill="1" applyBorder="1" applyAlignment="1">
      <alignment vertical="center"/>
    </xf>
    <xf numFmtId="194" fontId="66" fillId="0" borderId="11" xfId="149" applyNumberFormat="1" applyFont="1" applyFill="1" applyBorder="1" applyAlignment="1">
      <alignment vertical="center"/>
    </xf>
    <xf numFmtId="194" fontId="67" fillId="0" borderId="11" xfId="149" applyNumberFormat="1" applyFont="1" applyFill="1" applyBorder="1" applyAlignment="1">
      <alignment vertical="center"/>
    </xf>
    <xf numFmtId="210" fontId="68" fillId="0" borderId="11" xfId="149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 wrapText="1"/>
    </xf>
    <xf numFmtId="194" fontId="69" fillId="0" borderId="11" xfId="149" applyNumberFormat="1" applyFont="1" applyFill="1" applyBorder="1" applyAlignment="1">
      <alignment vertical="center"/>
    </xf>
    <xf numFmtId="194" fontId="70" fillId="0" borderId="11" xfId="149" applyNumberFormat="1" applyFont="1" applyFill="1" applyBorder="1" applyAlignment="1">
      <alignment vertical="center"/>
    </xf>
    <xf numFmtId="0" fontId="21" fillId="0" borderId="11" xfId="83" applyFont="1" applyFill="1" applyBorder="1" applyAlignment="1">
      <alignment vertical="center" wrapText="1"/>
      <protection/>
    </xf>
    <xf numFmtId="3" fontId="5" fillId="0" borderId="11" xfId="106" applyNumberFormat="1" applyFont="1" applyFill="1" applyBorder="1" applyAlignment="1">
      <alignment vertical="center"/>
      <protection/>
    </xf>
    <xf numFmtId="0" fontId="65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94" fontId="67" fillId="0" borderId="14" xfId="149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3" fontId="5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126" applyFont="1" applyFill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" xfId="45"/>
    <cellStyle name="Comma 10 10" xfId="46"/>
    <cellStyle name="Comma 10 2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 2" xfId="58"/>
    <cellStyle name="Comma 2 5" xfId="59"/>
    <cellStyle name="Comma 2 5 2" xfId="60"/>
    <cellStyle name="Comma 20" xfId="61"/>
    <cellStyle name="Comma 3" xfId="62"/>
    <cellStyle name="Comma 3 2" xfId="63"/>
    <cellStyle name="Comma 4" xfId="64"/>
    <cellStyle name="Comma 4 2 2" xfId="65"/>
    <cellStyle name="Comma 4 2 2 2" xfId="66"/>
    <cellStyle name="Comma 4 2 2 2 2" xfId="67"/>
    <cellStyle name="Comma 4 2 2 2 3" xfId="68"/>
    <cellStyle name="Comma 4 2 2 2 4" xfId="69"/>
    <cellStyle name="Comma 4 2 2 3" xfId="70"/>
    <cellStyle name="Comma 4 2 2 4" xfId="71"/>
    <cellStyle name="Comma 4 2 2 5" xfId="72"/>
    <cellStyle name="Comma 5" xfId="73"/>
    <cellStyle name="Comma 5 2" xfId="74"/>
    <cellStyle name="Comma 6" xfId="75"/>
    <cellStyle name="Comma 7" xfId="76"/>
    <cellStyle name="Comma 8" xfId="77"/>
    <cellStyle name="Comma 9" xfId="78"/>
    <cellStyle name="Currency" xfId="79"/>
    <cellStyle name="Currency [0]" xfId="80"/>
    <cellStyle name="Currency 2" xfId="81"/>
    <cellStyle name="Check Cell" xfId="82"/>
    <cellStyle name="dtchi98" xfId="83"/>
    <cellStyle name="Explanatory Text" xfId="84"/>
    <cellStyle name="Followed Hyperlink" xfId="85"/>
    <cellStyle name="Good" xfId="86"/>
    <cellStyle name="HAI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10" xfId="97"/>
    <cellStyle name="Normal 11" xfId="98"/>
    <cellStyle name="Normal 13" xfId="99"/>
    <cellStyle name="Normal 15" xfId="100"/>
    <cellStyle name="Normal 16" xfId="101"/>
    <cellStyle name="Normal 17" xfId="102"/>
    <cellStyle name="Normal 18" xfId="103"/>
    <cellStyle name="Normal 18 12" xfId="104"/>
    <cellStyle name="Normal 2" xfId="105"/>
    <cellStyle name="Normal 2 15" xfId="106"/>
    <cellStyle name="Normal 2 2" xfId="107"/>
    <cellStyle name="Normal 2 2 12" xfId="108"/>
    <cellStyle name="Normal 2 2 2 2" xfId="109"/>
    <cellStyle name="Normal 21" xfId="110"/>
    <cellStyle name="Normal 23" xfId="111"/>
    <cellStyle name="Normal 25" xfId="112"/>
    <cellStyle name="Normal 27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4" xfId="120"/>
    <cellStyle name="Normal 36" xfId="121"/>
    <cellStyle name="Normal 37" xfId="122"/>
    <cellStyle name="Normal 38" xfId="123"/>
    <cellStyle name="Normal 39" xfId="124"/>
    <cellStyle name="Normal 4" xfId="125"/>
    <cellStyle name="Normal 4 2" xfId="126"/>
    <cellStyle name="Normal 4 2 2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7" xfId="134"/>
    <cellStyle name="Normal 48" xfId="135"/>
    <cellStyle name="Normal 49" xfId="136"/>
    <cellStyle name="Normal 5" xfId="137"/>
    <cellStyle name="Normal 5 2" xfId="138"/>
    <cellStyle name="Normal 50" xfId="139"/>
    <cellStyle name="Normal 51" xfId="140"/>
    <cellStyle name="Normal 6" xfId="141"/>
    <cellStyle name="Normal 7" xfId="142"/>
    <cellStyle name="Normal 7 2 3 2 3" xfId="143"/>
    <cellStyle name="Normal 9 2 2" xfId="144"/>
    <cellStyle name="Note" xfId="145"/>
    <cellStyle name="Output" xfId="146"/>
    <cellStyle name="Percent" xfId="147"/>
    <cellStyle name="Percent 2" xfId="148"/>
    <cellStyle name="Percent 3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7"/>
  <sheetViews>
    <sheetView tabSelected="1" zoomScalePageLayoutView="0" workbookViewId="0" topLeftCell="A1">
      <selection activeCell="D17" sqref="D17"/>
    </sheetView>
  </sheetViews>
  <sheetFormatPr defaultColWidth="9.19921875" defaultRowHeight="15"/>
  <cols>
    <col min="1" max="1" width="6.296875" style="3" customWidth="1"/>
    <col min="2" max="2" width="44" style="3" customWidth="1"/>
    <col min="3" max="3" width="12.19921875" style="4" customWidth="1"/>
    <col min="4" max="4" width="12" style="4" customWidth="1"/>
    <col min="5" max="5" width="11" style="4" customWidth="1"/>
    <col min="6" max="6" width="11.19921875" style="4" hidden="1" customWidth="1"/>
    <col min="7" max="7" width="9.296875" style="3" customWidth="1"/>
    <col min="8" max="8" width="9.19921875" style="3" customWidth="1"/>
    <col min="9" max="9" width="11.296875" style="3" bestFit="1" customWidth="1"/>
    <col min="10" max="10" width="10.5" style="3" customWidth="1"/>
    <col min="11" max="16384" width="9.19921875" style="3" customWidth="1"/>
  </cols>
  <sheetData>
    <row r="1" spans="1:7" ht="15">
      <c r="A1" s="2"/>
      <c r="D1" s="91" t="s">
        <v>22</v>
      </c>
      <c r="E1" s="91"/>
      <c r="F1" s="91"/>
      <c r="G1" s="91"/>
    </row>
    <row r="2" spans="1:7" ht="44.25" customHeight="1">
      <c r="A2" s="93" t="s">
        <v>93</v>
      </c>
      <c r="B2" s="93"/>
      <c r="C2" s="93"/>
      <c r="D2" s="93"/>
      <c r="E2" s="93"/>
      <c r="F2" s="93"/>
      <c r="G2" s="93"/>
    </row>
    <row r="3" spans="1:7" s="20" customFormat="1" ht="22.5" customHeight="1">
      <c r="A3" s="94" t="s">
        <v>44</v>
      </c>
      <c r="B3" s="94"/>
      <c r="C3" s="94"/>
      <c r="D3" s="94"/>
      <c r="E3" s="94"/>
      <c r="F3" s="94"/>
      <c r="G3" s="94"/>
    </row>
    <row r="4" spans="5:7" ht="18" customHeight="1">
      <c r="E4" s="92" t="s">
        <v>81</v>
      </c>
      <c r="F4" s="92"/>
      <c r="G4" s="92"/>
    </row>
    <row r="5" spans="1:7" ht="15" customHeight="1">
      <c r="A5" s="95" t="s">
        <v>11</v>
      </c>
      <c r="B5" s="95" t="s">
        <v>6</v>
      </c>
      <c r="C5" s="87" t="s">
        <v>87</v>
      </c>
      <c r="D5" s="87" t="s">
        <v>94</v>
      </c>
      <c r="E5" s="87" t="s">
        <v>95</v>
      </c>
      <c r="F5" s="86" t="s">
        <v>96</v>
      </c>
      <c r="G5" s="89" t="s">
        <v>84</v>
      </c>
    </row>
    <row r="6" spans="1:7" s="5" customFormat="1" ht="35.25" customHeight="1">
      <c r="A6" s="95"/>
      <c r="B6" s="95"/>
      <c r="C6" s="87"/>
      <c r="D6" s="87"/>
      <c r="E6" s="87"/>
      <c r="F6" s="21" t="s">
        <v>97</v>
      </c>
      <c r="G6" s="90"/>
    </row>
    <row r="7" spans="1:7" s="6" customFormat="1" ht="12.75">
      <c r="A7" s="22" t="s">
        <v>0</v>
      </c>
      <c r="B7" s="22" t="s">
        <v>1</v>
      </c>
      <c r="C7" s="23">
        <v>1</v>
      </c>
      <c r="D7" s="23">
        <v>2</v>
      </c>
      <c r="E7" s="23">
        <v>3</v>
      </c>
      <c r="F7" s="23">
        <v>4</v>
      </c>
      <c r="G7" s="22">
        <v>4</v>
      </c>
    </row>
    <row r="8" spans="1:7" s="7" customFormat="1" ht="16.5" customHeight="1">
      <c r="A8" s="15" t="s">
        <v>0</v>
      </c>
      <c r="B8" s="24" t="s">
        <v>10</v>
      </c>
      <c r="C8" s="16"/>
      <c r="D8" s="16"/>
      <c r="E8" s="16"/>
      <c r="F8" s="16"/>
      <c r="G8" s="25"/>
    </row>
    <row r="9" spans="1:10" s="7" customFormat="1" ht="13.5">
      <c r="A9" s="26" t="s">
        <v>3</v>
      </c>
      <c r="B9" s="27" t="s">
        <v>31</v>
      </c>
      <c r="C9" s="28">
        <f>C10+C20</f>
        <v>7745152</v>
      </c>
      <c r="D9" s="28">
        <f>D10+D20</f>
        <v>10181484.787364177</v>
      </c>
      <c r="E9" s="28">
        <f>E10+E20</f>
        <v>7499712</v>
      </c>
      <c r="F9" s="28">
        <f>E9-D9</f>
        <v>-2681772.7873641774</v>
      </c>
      <c r="G9" s="29">
        <f>_xlfn.IFERROR(E9/D9,"")</f>
        <v>0.7366029765430269</v>
      </c>
      <c r="I9" s="8"/>
      <c r="J9" s="8"/>
    </row>
    <row r="10" spans="1:10" s="7" customFormat="1" ht="13.5">
      <c r="A10" s="26">
        <v>1</v>
      </c>
      <c r="B10" s="27" t="s">
        <v>25</v>
      </c>
      <c r="C10" s="28">
        <f>C11+C16+C15+C17+C18+C19</f>
        <v>6318370</v>
      </c>
      <c r="D10" s="28">
        <f>D11+D16+D15+D17+D18+D19</f>
        <v>8754702.787364177</v>
      </c>
      <c r="E10" s="28">
        <f>E11+E16+E15+E17+E18+E19</f>
        <v>6629169</v>
      </c>
      <c r="F10" s="28">
        <f>F11+F16+F15+F17+F18+F19</f>
        <v>-2125533.7873641765</v>
      </c>
      <c r="G10" s="29">
        <f aca="true" t="shared" si="0" ref="G10:G23">_xlfn.IFERROR(E10/D10,"")</f>
        <v>0.7572123418704746</v>
      </c>
      <c r="I10" s="8"/>
      <c r="J10" s="8"/>
    </row>
    <row r="11" spans="1:10" s="7" customFormat="1" ht="13.5">
      <c r="A11" s="26" t="s">
        <v>12</v>
      </c>
      <c r="B11" s="27" t="s">
        <v>26</v>
      </c>
      <c r="C11" s="28">
        <f>C12+C13</f>
        <v>6318370</v>
      </c>
      <c r="D11" s="28">
        <f>D12+D13</f>
        <v>6117364.093763176</v>
      </c>
      <c r="E11" s="28">
        <f>E12+E13</f>
        <v>6622993</v>
      </c>
      <c r="F11" s="28">
        <f>E11-D11</f>
        <v>505628.90623682365</v>
      </c>
      <c r="G11" s="29">
        <f>_xlfn.IFERROR(E11/D11,"")</f>
        <v>1.0826547020067558</v>
      </c>
      <c r="I11" s="8"/>
      <c r="J11" s="8"/>
    </row>
    <row r="12" spans="1:10" s="9" customFormat="1" ht="13.5">
      <c r="A12" s="30" t="s">
        <v>7</v>
      </c>
      <c r="B12" s="31" t="s">
        <v>27</v>
      </c>
      <c r="C12" s="32">
        <v>5862821</v>
      </c>
      <c r="D12" s="32">
        <v>5661815.093763176</v>
      </c>
      <c r="E12" s="32">
        <v>6158344</v>
      </c>
      <c r="F12" s="32">
        <f aca="true" t="shared" si="1" ref="F12:F19">E12-D12</f>
        <v>496528.90623682365</v>
      </c>
      <c r="G12" s="33">
        <f t="shared" si="0"/>
        <v>1.0876978315282284</v>
      </c>
      <c r="I12" s="34"/>
      <c r="J12" s="8"/>
    </row>
    <row r="13" spans="1:10" s="9" customFormat="1" ht="13.5">
      <c r="A13" s="30" t="s">
        <v>9</v>
      </c>
      <c r="B13" s="31" t="s">
        <v>45</v>
      </c>
      <c r="C13" s="32">
        <f>C14</f>
        <v>455549</v>
      </c>
      <c r="D13" s="32">
        <f>D14</f>
        <v>455549</v>
      </c>
      <c r="E13" s="32">
        <f>E14</f>
        <v>464649</v>
      </c>
      <c r="F13" s="32">
        <f t="shared" si="1"/>
        <v>9100</v>
      </c>
      <c r="G13" s="33">
        <f>_xlfn.IFERROR(E13/D13,"")</f>
        <v>1.0199758972141306</v>
      </c>
      <c r="I13" s="34"/>
      <c r="J13" s="8"/>
    </row>
    <row r="14" spans="1:7" s="10" customFormat="1" ht="13.5">
      <c r="A14" s="35"/>
      <c r="B14" s="36" t="s">
        <v>46</v>
      </c>
      <c r="C14" s="37">
        <v>455549</v>
      </c>
      <c r="D14" s="37">
        <v>455549</v>
      </c>
      <c r="E14" s="37">
        <v>464649</v>
      </c>
      <c r="F14" s="37">
        <f t="shared" si="1"/>
        <v>9100</v>
      </c>
      <c r="G14" s="38">
        <f t="shared" si="0"/>
        <v>1.0199758972141306</v>
      </c>
    </row>
    <row r="15" spans="1:7" s="42" customFormat="1" ht="13.5">
      <c r="A15" s="13" t="s">
        <v>13</v>
      </c>
      <c r="B15" s="39" t="s">
        <v>24</v>
      </c>
      <c r="C15" s="40"/>
      <c r="D15" s="40"/>
      <c r="E15" s="40"/>
      <c r="F15" s="40">
        <f t="shared" si="1"/>
        <v>0</v>
      </c>
      <c r="G15" s="41">
        <f t="shared" si="0"/>
      </c>
    </row>
    <row r="16" spans="1:7" s="7" customFormat="1" ht="13.5">
      <c r="A16" s="26" t="s">
        <v>14</v>
      </c>
      <c r="B16" s="27" t="s">
        <v>32</v>
      </c>
      <c r="C16" s="28"/>
      <c r="D16" s="28">
        <v>2637338.693601</v>
      </c>
      <c r="E16" s="28">
        <v>6176</v>
      </c>
      <c r="F16" s="28">
        <f t="shared" si="1"/>
        <v>-2631162.693601</v>
      </c>
      <c r="G16" s="29">
        <f t="shared" si="0"/>
        <v>0.0023417545933652312</v>
      </c>
    </row>
    <row r="17" spans="1:7" s="7" customFormat="1" ht="13.5">
      <c r="A17" s="26" t="s">
        <v>15</v>
      </c>
      <c r="B17" s="27" t="s">
        <v>47</v>
      </c>
      <c r="C17" s="28"/>
      <c r="D17" s="28"/>
      <c r="E17" s="28"/>
      <c r="F17" s="28">
        <f t="shared" si="1"/>
        <v>0</v>
      </c>
      <c r="G17" s="29">
        <f t="shared" si="0"/>
      </c>
    </row>
    <row r="18" spans="1:7" s="7" customFormat="1" ht="13.5">
      <c r="A18" s="26" t="s">
        <v>16</v>
      </c>
      <c r="B18" s="27" t="s">
        <v>82</v>
      </c>
      <c r="C18" s="28"/>
      <c r="D18" s="28"/>
      <c r="E18" s="28"/>
      <c r="F18" s="28">
        <f t="shared" si="1"/>
        <v>0</v>
      </c>
      <c r="G18" s="29">
        <f t="shared" si="0"/>
      </c>
    </row>
    <row r="19" spans="1:7" s="7" customFormat="1" ht="13.5">
      <c r="A19" s="26" t="s">
        <v>17</v>
      </c>
      <c r="B19" s="27" t="s">
        <v>83</v>
      </c>
      <c r="C19" s="28"/>
      <c r="D19" s="28"/>
      <c r="E19" s="28"/>
      <c r="F19" s="28">
        <f t="shared" si="1"/>
        <v>0</v>
      </c>
      <c r="G19" s="29">
        <f t="shared" si="0"/>
      </c>
    </row>
    <row r="20" spans="1:7" s="7" customFormat="1" ht="13.5">
      <c r="A20" s="26">
        <v>2</v>
      </c>
      <c r="B20" s="39" t="s">
        <v>33</v>
      </c>
      <c r="C20" s="28">
        <f>C21+C22+C23</f>
        <v>1426782</v>
      </c>
      <c r="D20" s="28">
        <f>D21+D22+D23</f>
        <v>1426782</v>
      </c>
      <c r="E20" s="28">
        <f>E21+E22+E23</f>
        <v>870543</v>
      </c>
      <c r="F20" s="28">
        <f>E20-D20</f>
        <v>-556239</v>
      </c>
      <c r="G20" s="29">
        <f t="shared" si="0"/>
        <v>0.6101443668338962</v>
      </c>
    </row>
    <row r="21" spans="1:7" s="9" customFormat="1" ht="13.5">
      <c r="A21" s="30"/>
      <c r="B21" s="31" t="s">
        <v>48</v>
      </c>
      <c r="C21" s="32">
        <v>1139937</v>
      </c>
      <c r="D21" s="32">
        <v>1139937</v>
      </c>
      <c r="E21" s="32">
        <v>595760</v>
      </c>
      <c r="F21" s="32">
        <f>E21-D21</f>
        <v>-544177</v>
      </c>
      <c r="G21" s="33">
        <f t="shared" si="0"/>
        <v>0.5226253731565867</v>
      </c>
    </row>
    <row r="22" spans="1:8" s="9" customFormat="1" ht="13.5">
      <c r="A22" s="43"/>
      <c r="B22" s="44" t="s">
        <v>49</v>
      </c>
      <c r="C22" s="32">
        <v>79557</v>
      </c>
      <c r="D22" s="32">
        <v>79557</v>
      </c>
      <c r="E22" s="32">
        <v>79495</v>
      </c>
      <c r="F22" s="32">
        <f>E22-D22</f>
        <v>-62</v>
      </c>
      <c r="G22" s="33">
        <f t="shared" si="0"/>
        <v>0.9992206845406438</v>
      </c>
      <c r="H22" s="34"/>
    </row>
    <row r="23" spans="1:7" s="9" customFormat="1" ht="13.5">
      <c r="A23" s="30"/>
      <c r="B23" s="31" t="s">
        <v>50</v>
      </c>
      <c r="C23" s="32">
        <v>207288</v>
      </c>
      <c r="D23" s="32">
        <v>207288</v>
      </c>
      <c r="E23" s="32">
        <v>195288</v>
      </c>
      <c r="F23" s="32">
        <f>E23-D23</f>
        <v>-12000</v>
      </c>
      <c r="G23" s="33">
        <f t="shared" si="0"/>
        <v>0.9421095287715642</v>
      </c>
    </row>
    <row r="24" spans="1:11" s="12" customFormat="1" ht="13.5">
      <c r="A24" s="18" t="s">
        <v>34</v>
      </c>
      <c r="B24" s="19" t="s">
        <v>21</v>
      </c>
      <c r="C24" s="45">
        <f>C25+C60+C63+C64</f>
        <v>7808152.291808</v>
      </c>
      <c r="D24" s="45">
        <f>D25+D60+D63+D64</f>
        <v>10233834.271867</v>
      </c>
      <c r="E24" s="45">
        <f>E25+E60+E63+E64</f>
        <v>7510812</v>
      </c>
      <c r="F24" s="45">
        <f>_xlfn.IFERROR(E24-C24," ")</f>
        <v>-297340.29180799983</v>
      </c>
      <c r="G24" s="46">
        <f>_xlfn.IFERROR(E24/C24,"")</f>
        <v>0.9619192504582733</v>
      </c>
      <c r="H24" s="11"/>
      <c r="I24" s="11"/>
      <c r="J24" s="11"/>
      <c r="K24" s="11"/>
    </row>
    <row r="25" spans="1:7" s="12" customFormat="1" ht="13.5">
      <c r="A25" s="18" t="s">
        <v>51</v>
      </c>
      <c r="B25" s="19" t="s">
        <v>35</v>
      </c>
      <c r="C25" s="45">
        <f>C26+C40</f>
        <v>5573692</v>
      </c>
      <c r="D25" s="45">
        <f>D26+D40</f>
        <v>5057513.111867</v>
      </c>
      <c r="E25" s="45">
        <f>E26+E40</f>
        <v>5482151</v>
      </c>
      <c r="F25" s="45">
        <f aca="true" t="shared" si="2" ref="F25:F67">_xlfn.IFERROR(E25-C25," ")</f>
        <v>-91541</v>
      </c>
      <c r="G25" s="46">
        <f aca="true" t="shared" si="3" ref="G25:G66">_xlfn.IFERROR(E25/C25,"")</f>
        <v>0.9835762363618227</v>
      </c>
    </row>
    <row r="26" spans="1:11" s="9" customFormat="1" ht="13.5">
      <c r="A26" s="26">
        <v>1</v>
      </c>
      <c r="B26" s="27" t="s">
        <v>36</v>
      </c>
      <c r="C26" s="28">
        <f>C27+C32+C36+C37+C38+C39</f>
        <v>4405556</v>
      </c>
      <c r="D26" s="28">
        <f>D27+D32+D36+D37+D38+D39</f>
        <v>3492952.6566660004</v>
      </c>
      <c r="E26" s="28">
        <f>E27+E32+E36+E37+E38+E39</f>
        <v>4849201</v>
      </c>
      <c r="F26" s="28">
        <f t="shared" si="2"/>
        <v>443645</v>
      </c>
      <c r="G26" s="29">
        <f t="shared" si="3"/>
        <v>1.1007012508750313</v>
      </c>
      <c r="I26" s="11"/>
      <c r="J26" s="11"/>
      <c r="K26" s="11"/>
    </row>
    <row r="27" spans="1:11" s="17" customFormat="1" ht="14.25">
      <c r="A27" s="47" t="s">
        <v>12</v>
      </c>
      <c r="B27" s="48" t="s">
        <v>52</v>
      </c>
      <c r="C27" s="49">
        <f>C28+C29+C30+C31</f>
        <v>1902586</v>
      </c>
      <c r="D27" s="49">
        <f>D28+D29+D30+D31</f>
        <v>1146240.3867050002</v>
      </c>
      <c r="E27" s="49">
        <f>E28+E29+E30+E31</f>
        <v>2232122</v>
      </c>
      <c r="F27" s="49">
        <f>_xlfn.IFERROR(E27-C27," ")</f>
        <v>329536</v>
      </c>
      <c r="G27" s="50">
        <f t="shared" si="3"/>
        <v>1.173204259886281</v>
      </c>
      <c r="I27" s="51"/>
      <c r="J27" s="11"/>
      <c r="K27" s="51"/>
    </row>
    <row r="28" spans="1:11" s="9" customFormat="1" ht="13.5">
      <c r="A28" s="52" t="s">
        <v>7</v>
      </c>
      <c r="B28" s="44" t="s">
        <v>90</v>
      </c>
      <c r="C28" s="32">
        <v>366456</v>
      </c>
      <c r="D28" s="32">
        <f>551004+6176.538831</f>
        <v>557180.538831</v>
      </c>
      <c r="E28" s="32">
        <v>349022</v>
      </c>
      <c r="F28" s="32">
        <f t="shared" si="2"/>
        <v>-17434</v>
      </c>
      <c r="G28" s="33">
        <f>_xlfn.IFERROR(E28/C28,"")</f>
        <v>0.9524253934988103</v>
      </c>
      <c r="I28" s="34"/>
      <c r="J28" s="11"/>
      <c r="K28" s="34"/>
    </row>
    <row r="29" spans="1:11" s="9" customFormat="1" ht="13.5">
      <c r="A29" s="52" t="s">
        <v>9</v>
      </c>
      <c r="B29" s="44" t="s">
        <v>86</v>
      </c>
      <c r="C29" s="32">
        <v>400000</v>
      </c>
      <c r="D29" s="32"/>
      <c r="E29" s="32">
        <v>550000</v>
      </c>
      <c r="F29" s="32">
        <f t="shared" si="2"/>
        <v>150000</v>
      </c>
      <c r="G29" s="33">
        <f>_xlfn.IFERROR(E29/C29,"")</f>
        <v>1.375</v>
      </c>
      <c r="I29" s="34"/>
      <c r="J29" s="11"/>
      <c r="K29" s="34"/>
    </row>
    <row r="30" spans="1:11" s="9" customFormat="1" ht="15">
      <c r="A30" s="52" t="s">
        <v>23</v>
      </c>
      <c r="B30" s="31" t="s">
        <v>78</v>
      </c>
      <c r="C30" s="1">
        <v>1073130</v>
      </c>
      <c r="D30" s="53">
        <f>536710.505157</f>
        <v>536710.505157</v>
      </c>
      <c r="E30" s="1">
        <v>1322000</v>
      </c>
      <c r="F30" s="1">
        <f t="shared" si="2"/>
        <v>248870</v>
      </c>
      <c r="G30" s="33">
        <f>_xlfn.IFERROR(E30/C30,"")</f>
        <v>1.231910392962642</v>
      </c>
      <c r="I30" s="34"/>
      <c r="J30" s="11"/>
      <c r="K30" s="34"/>
    </row>
    <row r="31" spans="1:11" s="9" customFormat="1" ht="15">
      <c r="A31" s="52" t="s">
        <v>79</v>
      </c>
      <c r="B31" s="31" t="s">
        <v>80</v>
      </c>
      <c r="C31" s="1">
        <v>63000</v>
      </c>
      <c r="D31" s="32">
        <v>52349.342717</v>
      </c>
      <c r="E31" s="1">
        <v>11100</v>
      </c>
      <c r="F31" s="1">
        <f t="shared" si="2"/>
        <v>-51900</v>
      </c>
      <c r="G31" s="33">
        <f t="shared" si="3"/>
        <v>0.1761904761904762</v>
      </c>
      <c r="I31" s="34"/>
      <c r="J31" s="11"/>
      <c r="K31" s="34"/>
    </row>
    <row r="32" spans="1:11" s="17" customFormat="1" ht="14.25">
      <c r="A32" s="47" t="s">
        <v>13</v>
      </c>
      <c r="B32" s="48" t="s">
        <v>53</v>
      </c>
      <c r="C32" s="49">
        <v>2400175</v>
      </c>
      <c r="D32" s="49">
        <v>2294932.614114</v>
      </c>
      <c r="E32" s="49">
        <v>2489296</v>
      </c>
      <c r="F32" s="49">
        <f t="shared" si="2"/>
        <v>89121</v>
      </c>
      <c r="G32" s="50">
        <f t="shared" si="3"/>
        <v>1.037131042528149</v>
      </c>
      <c r="I32" s="51"/>
      <c r="J32" s="11"/>
      <c r="K32" s="51"/>
    </row>
    <row r="33" spans="1:11" s="9" customFormat="1" ht="13.5">
      <c r="A33" s="30"/>
      <c r="B33" s="31" t="s">
        <v>54</v>
      </c>
      <c r="C33" s="32">
        <v>619000</v>
      </c>
      <c r="D33" s="32">
        <v>619376.85</v>
      </c>
      <c r="E33" s="32">
        <v>651075</v>
      </c>
      <c r="F33" s="32">
        <f t="shared" si="2"/>
        <v>32075</v>
      </c>
      <c r="G33" s="33">
        <f t="shared" si="3"/>
        <v>1.0518174474959612</v>
      </c>
      <c r="I33" s="34"/>
      <c r="J33" s="11"/>
      <c r="K33" s="34"/>
    </row>
    <row r="34" spans="1:11" s="7" customFormat="1" ht="13.5">
      <c r="A34" s="30"/>
      <c r="B34" s="31" t="s">
        <v>55</v>
      </c>
      <c r="C34" s="32">
        <v>42100</v>
      </c>
      <c r="D34" s="32">
        <v>42100</v>
      </c>
      <c r="E34" s="32">
        <v>33879</v>
      </c>
      <c r="F34" s="32">
        <f t="shared" si="2"/>
        <v>-8221</v>
      </c>
      <c r="G34" s="33">
        <f t="shared" si="3"/>
        <v>0.8047268408551069</v>
      </c>
      <c r="I34" s="8"/>
      <c r="J34" s="8"/>
      <c r="K34" s="8"/>
    </row>
    <row r="35" spans="1:7" s="9" customFormat="1" ht="13.5">
      <c r="A35" s="30" t="s">
        <v>56</v>
      </c>
      <c r="B35" s="31" t="s">
        <v>57</v>
      </c>
      <c r="C35" s="32">
        <f>C32-C33-C34</f>
        <v>1739075</v>
      </c>
      <c r="D35" s="32">
        <f>D32-D33-D34</f>
        <v>1633455.764114</v>
      </c>
      <c r="E35" s="32">
        <f>E32-E33-E34</f>
        <v>1804342</v>
      </c>
      <c r="F35" s="32">
        <f t="shared" si="2"/>
        <v>65267</v>
      </c>
      <c r="G35" s="33">
        <f t="shared" si="3"/>
        <v>1.037529721259865</v>
      </c>
    </row>
    <row r="36" spans="1:7" s="17" customFormat="1" ht="14.25">
      <c r="A36" s="47" t="s">
        <v>14</v>
      </c>
      <c r="B36" s="48" t="s">
        <v>58</v>
      </c>
      <c r="C36" s="49"/>
      <c r="D36" s="49">
        <v>779.655847</v>
      </c>
      <c r="E36" s="49">
        <v>1100</v>
      </c>
      <c r="F36" s="49">
        <f t="shared" si="2"/>
        <v>1100</v>
      </c>
      <c r="G36" s="33">
        <f t="shared" si="3"/>
      </c>
    </row>
    <row r="37" spans="1:7" s="17" customFormat="1" ht="14.25">
      <c r="A37" s="47" t="s">
        <v>15</v>
      </c>
      <c r="B37" s="48" t="s">
        <v>59</v>
      </c>
      <c r="C37" s="49"/>
      <c r="D37" s="49"/>
      <c r="E37" s="49">
        <v>8052</v>
      </c>
      <c r="F37" s="49">
        <f t="shared" si="2"/>
        <v>8052</v>
      </c>
      <c r="G37" s="33">
        <f t="shared" si="3"/>
      </c>
    </row>
    <row r="38" spans="1:7" s="17" customFormat="1" ht="14.25">
      <c r="A38" s="47" t="s">
        <v>16</v>
      </c>
      <c r="B38" s="48" t="s">
        <v>60</v>
      </c>
      <c r="C38" s="49">
        <v>1000</v>
      </c>
      <c r="D38" s="49">
        <v>1000</v>
      </c>
      <c r="E38" s="49">
        <v>1000</v>
      </c>
      <c r="F38" s="49">
        <f t="shared" si="2"/>
        <v>0</v>
      </c>
      <c r="G38" s="50">
        <f t="shared" si="3"/>
        <v>1</v>
      </c>
    </row>
    <row r="39" spans="1:10" s="17" customFormat="1" ht="14.25">
      <c r="A39" s="47" t="s">
        <v>17</v>
      </c>
      <c r="B39" s="48" t="s">
        <v>61</v>
      </c>
      <c r="C39" s="49">
        <v>101795</v>
      </c>
      <c r="D39" s="49">
        <v>50000</v>
      </c>
      <c r="E39" s="49">
        <v>117631</v>
      </c>
      <c r="F39" s="49">
        <f t="shared" si="2"/>
        <v>15836</v>
      </c>
      <c r="G39" s="50">
        <f t="shared" si="3"/>
        <v>1.1555675622574784</v>
      </c>
      <c r="I39" s="51"/>
      <c r="J39" s="11"/>
    </row>
    <row r="40" spans="1:10" s="9" customFormat="1" ht="13.5">
      <c r="A40" s="26">
        <v>2</v>
      </c>
      <c r="B40" s="39" t="s">
        <v>37</v>
      </c>
      <c r="C40" s="28">
        <f>C41+C53</f>
        <v>1168136</v>
      </c>
      <c r="D40" s="28">
        <f>D41+D53</f>
        <v>1564560.455201</v>
      </c>
      <c r="E40" s="28">
        <f>E41+E53</f>
        <v>632950</v>
      </c>
      <c r="F40" s="28">
        <f t="shared" si="2"/>
        <v>-535186</v>
      </c>
      <c r="G40" s="29">
        <f t="shared" si="3"/>
        <v>0.541846154899772</v>
      </c>
      <c r="I40" s="34"/>
      <c r="J40" s="11"/>
    </row>
    <row r="41" spans="1:10" s="9" customFormat="1" ht="13.5">
      <c r="A41" s="26" t="s">
        <v>62</v>
      </c>
      <c r="B41" s="54" t="s">
        <v>19</v>
      </c>
      <c r="C41" s="28">
        <f>SUM(C42:C43)</f>
        <v>37928</v>
      </c>
      <c r="D41" s="28">
        <f>SUM(D42:D43)</f>
        <v>52616.437723999996</v>
      </c>
      <c r="E41" s="28">
        <f>SUM(E42:E43)</f>
        <v>13927</v>
      </c>
      <c r="F41" s="28">
        <f t="shared" si="2"/>
        <v>-24001</v>
      </c>
      <c r="G41" s="29">
        <f t="shared" si="3"/>
        <v>0.36719573929550725</v>
      </c>
      <c r="I41" s="34"/>
      <c r="J41" s="11"/>
    </row>
    <row r="42" spans="1:7" s="10" customFormat="1" ht="14.25">
      <c r="A42" s="47"/>
      <c r="B42" s="55" t="s">
        <v>63</v>
      </c>
      <c r="C42" s="49">
        <f aca="true" t="shared" si="4" ref="C42:E43">C45+C48+C51</f>
        <v>10491</v>
      </c>
      <c r="D42" s="49">
        <f t="shared" si="4"/>
        <v>9996.774</v>
      </c>
      <c r="E42" s="49">
        <f t="shared" si="4"/>
        <v>3699</v>
      </c>
      <c r="F42" s="49">
        <f t="shared" si="2"/>
        <v>-6792</v>
      </c>
      <c r="G42" s="50">
        <f t="shared" si="3"/>
        <v>0.35258793251358306</v>
      </c>
    </row>
    <row r="43" spans="1:7" s="10" customFormat="1" ht="14.25">
      <c r="A43" s="47"/>
      <c r="B43" s="55" t="s">
        <v>64</v>
      </c>
      <c r="C43" s="49">
        <f t="shared" si="4"/>
        <v>27437</v>
      </c>
      <c r="D43" s="49">
        <f t="shared" si="4"/>
        <v>42619.663724</v>
      </c>
      <c r="E43" s="49">
        <f t="shared" si="4"/>
        <v>10228</v>
      </c>
      <c r="F43" s="49">
        <f t="shared" si="2"/>
        <v>-17209</v>
      </c>
      <c r="G43" s="50">
        <f t="shared" si="3"/>
        <v>0.37278128075226885</v>
      </c>
    </row>
    <row r="44" spans="1:7" s="12" customFormat="1" ht="13.5">
      <c r="A44" s="56" t="s">
        <v>7</v>
      </c>
      <c r="B44" s="57" t="s">
        <v>89</v>
      </c>
      <c r="C44" s="58">
        <f>SUM(C45:C46)</f>
        <v>12423</v>
      </c>
      <c r="D44" s="58">
        <f>SUM(D45:D46)</f>
        <v>20832.14</v>
      </c>
      <c r="E44" s="58">
        <f>SUM(E45:E46)</f>
        <v>10023</v>
      </c>
      <c r="F44" s="58">
        <f t="shared" si="2"/>
        <v>-2400</v>
      </c>
      <c r="G44" s="59">
        <f t="shared" si="3"/>
        <v>0.8068099492876117</v>
      </c>
    </row>
    <row r="45" spans="1:7" s="10" customFormat="1" ht="13.5">
      <c r="A45" s="35"/>
      <c r="B45" s="60" t="s">
        <v>63</v>
      </c>
      <c r="C45" s="37">
        <v>3079</v>
      </c>
      <c r="D45" s="37">
        <v>3955</v>
      </c>
      <c r="E45" s="37">
        <v>3699</v>
      </c>
      <c r="F45" s="37">
        <f t="shared" si="2"/>
        <v>620</v>
      </c>
      <c r="G45" s="38">
        <f t="shared" si="3"/>
        <v>1.2013640792465086</v>
      </c>
    </row>
    <row r="46" spans="1:7" s="10" customFormat="1" ht="13.5">
      <c r="A46" s="35"/>
      <c r="B46" s="60" t="s">
        <v>64</v>
      </c>
      <c r="C46" s="37">
        <v>9344</v>
      </c>
      <c r="D46" s="37">
        <v>16877.14</v>
      </c>
      <c r="E46" s="37">
        <v>6324</v>
      </c>
      <c r="F46" s="37">
        <f t="shared" si="2"/>
        <v>-3020</v>
      </c>
      <c r="G46" s="38">
        <f t="shared" si="3"/>
        <v>0.6767979452054794</v>
      </c>
    </row>
    <row r="47" spans="1:7" s="12" customFormat="1" ht="13.5">
      <c r="A47" s="56" t="s">
        <v>9</v>
      </c>
      <c r="B47" s="57" t="s">
        <v>65</v>
      </c>
      <c r="C47" s="58">
        <f>SUM(C48:C49)</f>
        <v>10487</v>
      </c>
      <c r="D47" s="58">
        <f>SUM(D48:D49)</f>
        <v>15432.541723999999</v>
      </c>
      <c r="E47" s="58">
        <f>SUM(E48:E49)</f>
        <v>2481</v>
      </c>
      <c r="F47" s="58">
        <f t="shared" si="2"/>
        <v>-8006</v>
      </c>
      <c r="G47" s="59">
        <f t="shared" si="3"/>
        <v>0.23657862114999523</v>
      </c>
    </row>
    <row r="48" spans="1:7" s="10" customFormat="1" ht="13.5">
      <c r="A48" s="35"/>
      <c r="B48" s="60" t="s">
        <v>63</v>
      </c>
      <c r="C48" s="37">
        <v>0</v>
      </c>
      <c r="D48" s="37">
        <v>0</v>
      </c>
      <c r="E48" s="37">
        <v>0</v>
      </c>
      <c r="F48" s="37">
        <f t="shared" si="2"/>
        <v>0</v>
      </c>
      <c r="G48" s="38">
        <f t="shared" si="3"/>
      </c>
    </row>
    <row r="49" spans="1:7" s="10" customFormat="1" ht="13.5">
      <c r="A49" s="35"/>
      <c r="B49" s="60" t="s">
        <v>64</v>
      </c>
      <c r="C49" s="37">
        <v>10487</v>
      </c>
      <c r="D49" s="37">
        <v>15432.541723999999</v>
      </c>
      <c r="E49" s="37">
        <v>2481</v>
      </c>
      <c r="F49" s="37">
        <f t="shared" si="2"/>
        <v>-8006</v>
      </c>
      <c r="G49" s="38">
        <f t="shared" si="3"/>
        <v>0.23657862114999523</v>
      </c>
    </row>
    <row r="50" spans="1:7" s="12" customFormat="1" ht="30.75">
      <c r="A50" s="61" t="s">
        <v>23</v>
      </c>
      <c r="B50" s="62" t="s">
        <v>88</v>
      </c>
      <c r="C50" s="58">
        <f>SUM(C51:C52)</f>
        <v>15018</v>
      </c>
      <c r="D50" s="58">
        <f>SUM(D51:D52)</f>
        <v>16351.756</v>
      </c>
      <c r="E50" s="58">
        <f>SUM(E51:E52)</f>
        <v>1423</v>
      </c>
      <c r="F50" s="58">
        <f t="shared" si="2"/>
        <v>-13595</v>
      </c>
      <c r="G50" s="59">
        <f t="shared" si="3"/>
        <v>0.09475296311093355</v>
      </c>
    </row>
    <row r="51" spans="1:7" s="10" customFormat="1" ht="15">
      <c r="A51" s="63"/>
      <c r="B51" s="64" t="s">
        <v>63</v>
      </c>
      <c r="C51" s="37">
        <v>7412</v>
      </c>
      <c r="D51" s="37">
        <v>6041.773999999999</v>
      </c>
      <c r="E51" s="37">
        <v>0</v>
      </c>
      <c r="F51" s="37">
        <f t="shared" si="2"/>
        <v>-7412</v>
      </c>
      <c r="G51" s="38">
        <f t="shared" si="3"/>
        <v>0</v>
      </c>
    </row>
    <row r="52" spans="1:7" s="10" customFormat="1" ht="15">
      <c r="A52" s="63"/>
      <c r="B52" s="64" t="s">
        <v>64</v>
      </c>
      <c r="C52" s="37">
        <v>7606</v>
      </c>
      <c r="D52" s="37">
        <v>10309.982</v>
      </c>
      <c r="E52" s="37">
        <v>1423</v>
      </c>
      <c r="F52" s="37">
        <f t="shared" si="2"/>
        <v>-6183</v>
      </c>
      <c r="G52" s="38">
        <f t="shared" si="3"/>
        <v>0.18708914015251119</v>
      </c>
    </row>
    <row r="53" spans="1:7" s="9" customFormat="1" ht="13.5">
      <c r="A53" s="13" t="s">
        <v>66</v>
      </c>
      <c r="B53" s="65" t="s">
        <v>20</v>
      </c>
      <c r="C53" s="28">
        <f>C54+C57</f>
        <v>1130208</v>
      </c>
      <c r="D53" s="28">
        <f>D54+D57</f>
        <v>1511944.017477</v>
      </c>
      <c r="E53" s="28">
        <f>E54+E57</f>
        <v>619023</v>
      </c>
      <c r="F53" s="28">
        <f t="shared" si="2"/>
        <v>-511185</v>
      </c>
      <c r="G53" s="29">
        <f t="shared" si="3"/>
        <v>0.5477071477108638</v>
      </c>
    </row>
    <row r="54" spans="1:7" s="9" customFormat="1" ht="13.5">
      <c r="A54" s="30" t="s">
        <v>67</v>
      </c>
      <c r="B54" s="31" t="s">
        <v>2</v>
      </c>
      <c r="C54" s="32">
        <f>C55+C56</f>
        <v>1108937</v>
      </c>
      <c r="D54" s="32">
        <f>D55+D56</f>
        <v>1489876.390949</v>
      </c>
      <c r="E54" s="32">
        <f>E55+E56</f>
        <v>583760</v>
      </c>
      <c r="F54" s="32">
        <f t="shared" si="2"/>
        <v>-525177</v>
      </c>
      <c r="G54" s="33">
        <f t="shared" si="3"/>
        <v>0.526414034340995</v>
      </c>
    </row>
    <row r="55" spans="1:7" s="9" customFormat="1" ht="13.5">
      <c r="A55" s="66" t="s">
        <v>7</v>
      </c>
      <c r="B55" s="44" t="s">
        <v>68</v>
      </c>
      <c r="C55" s="32">
        <v>265237</v>
      </c>
      <c r="D55" s="32">
        <v>172214.286819</v>
      </c>
      <c r="E55" s="32"/>
      <c r="F55" s="32">
        <f t="shared" si="2"/>
        <v>-265237</v>
      </c>
      <c r="G55" s="33">
        <f t="shared" si="3"/>
        <v>0</v>
      </c>
    </row>
    <row r="56" spans="1:7" s="9" customFormat="1" ht="13.5">
      <c r="A56" s="66" t="s">
        <v>9</v>
      </c>
      <c r="B56" s="44" t="s">
        <v>85</v>
      </c>
      <c r="C56" s="32">
        <v>843700</v>
      </c>
      <c r="D56" s="32">
        <v>1317662.1041299999</v>
      </c>
      <c r="E56" s="32">
        <v>583760</v>
      </c>
      <c r="F56" s="32">
        <f t="shared" si="2"/>
        <v>-259940</v>
      </c>
      <c r="G56" s="33">
        <f t="shared" si="3"/>
        <v>0.6919047054640275</v>
      </c>
    </row>
    <row r="57" spans="1:7" s="9" customFormat="1" ht="13.5">
      <c r="A57" s="43" t="s">
        <v>69</v>
      </c>
      <c r="B57" s="44" t="s">
        <v>70</v>
      </c>
      <c r="C57" s="32">
        <f>C58+C59</f>
        <v>21271</v>
      </c>
      <c r="D57" s="32">
        <f>D58+D59</f>
        <v>22067.626528</v>
      </c>
      <c r="E57" s="32">
        <f>E58+E59</f>
        <v>35263</v>
      </c>
      <c r="F57" s="32">
        <f>_xlfn.IFERROR(E57-C57," ")</f>
        <v>13992</v>
      </c>
      <c r="G57" s="33">
        <f t="shared" si="3"/>
        <v>1.6577970006111606</v>
      </c>
    </row>
    <row r="58" spans="1:7" s="9" customFormat="1" ht="13.5">
      <c r="A58" s="66" t="s">
        <v>7</v>
      </c>
      <c r="B58" s="44" t="s">
        <v>71</v>
      </c>
      <c r="C58" s="32"/>
      <c r="D58" s="32"/>
      <c r="E58" s="32"/>
      <c r="F58" s="32">
        <f t="shared" si="2"/>
        <v>0</v>
      </c>
      <c r="G58" s="33">
        <f t="shared" si="3"/>
      </c>
    </row>
    <row r="59" spans="1:7" s="9" customFormat="1" ht="13.5">
      <c r="A59" s="66" t="s">
        <v>9</v>
      </c>
      <c r="B59" s="44" t="s">
        <v>8</v>
      </c>
      <c r="C59" s="32">
        <v>21271</v>
      </c>
      <c r="D59" s="32">
        <v>22067.626528</v>
      </c>
      <c r="E59" s="32">
        <v>35263</v>
      </c>
      <c r="F59" s="32">
        <f t="shared" si="2"/>
        <v>13992</v>
      </c>
      <c r="G59" s="33">
        <f t="shared" si="3"/>
        <v>1.6577970006111606</v>
      </c>
    </row>
    <row r="60" spans="1:7" s="9" customFormat="1" ht="13.5">
      <c r="A60" s="18" t="s">
        <v>72</v>
      </c>
      <c r="B60" s="19" t="s">
        <v>98</v>
      </c>
      <c r="C60" s="45">
        <f>C61+C62</f>
        <v>2234460.291808</v>
      </c>
      <c r="D60" s="45">
        <f>D61+D62</f>
        <v>3276145.16</v>
      </c>
      <c r="E60" s="45">
        <f>E61+E62</f>
        <v>2028661</v>
      </c>
      <c r="F60" s="45">
        <f t="shared" si="2"/>
        <v>-205799.29180799983</v>
      </c>
      <c r="G60" s="46">
        <f t="shared" si="3"/>
        <v>0.9078975390332497</v>
      </c>
    </row>
    <row r="61" spans="1:7" s="9" customFormat="1" ht="13.5">
      <c r="A61" s="66">
        <v>1</v>
      </c>
      <c r="B61" s="67" t="s">
        <v>38</v>
      </c>
      <c r="C61" s="32">
        <v>1131346</v>
      </c>
      <c r="D61" s="32">
        <v>1131346</v>
      </c>
      <c r="E61" s="32">
        <v>1143446</v>
      </c>
      <c r="F61" s="32">
        <f t="shared" si="2"/>
        <v>12100</v>
      </c>
      <c r="G61" s="33">
        <f>_xlfn.IFERROR(E61/C61,"")</f>
        <v>1.010695224979803</v>
      </c>
    </row>
    <row r="62" spans="1:7" s="9" customFormat="1" ht="13.5">
      <c r="A62" s="66">
        <v>2</v>
      </c>
      <c r="B62" s="67" t="s">
        <v>73</v>
      </c>
      <c r="C62" s="32">
        <v>1103114.2918079998</v>
      </c>
      <c r="D62" s="32">
        <v>2144799.16</v>
      </c>
      <c r="E62" s="32">
        <v>885215</v>
      </c>
      <c r="F62" s="32">
        <f t="shared" si="2"/>
        <v>-217899.29180799983</v>
      </c>
      <c r="G62" s="33">
        <f>_xlfn.IFERROR(E62/C62,"")</f>
        <v>0.8024689794827481</v>
      </c>
    </row>
    <row r="63" spans="1:7" s="9" customFormat="1" ht="13.5">
      <c r="A63" s="18" t="s">
        <v>74</v>
      </c>
      <c r="B63" s="19" t="s">
        <v>4</v>
      </c>
      <c r="C63" s="45"/>
      <c r="D63" s="45">
        <v>1900176</v>
      </c>
      <c r="E63" s="45"/>
      <c r="F63" s="45">
        <f t="shared" si="2"/>
        <v>0</v>
      </c>
      <c r="G63" s="33">
        <f t="shared" si="3"/>
      </c>
    </row>
    <row r="64" spans="1:7" s="9" customFormat="1" ht="13.5">
      <c r="A64" s="18" t="s">
        <v>75</v>
      </c>
      <c r="B64" s="19" t="s">
        <v>28</v>
      </c>
      <c r="C64" s="45"/>
      <c r="D64" s="45"/>
      <c r="E64" s="45"/>
      <c r="F64" s="45">
        <f t="shared" si="2"/>
        <v>0</v>
      </c>
      <c r="G64" s="33">
        <f t="shared" si="3"/>
      </c>
    </row>
    <row r="65" spans="1:7" s="7" customFormat="1" ht="13.5">
      <c r="A65" s="26" t="s">
        <v>5</v>
      </c>
      <c r="B65" s="27" t="s">
        <v>39</v>
      </c>
      <c r="C65" s="28"/>
      <c r="D65" s="28"/>
      <c r="E65" s="28"/>
      <c r="F65" s="28">
        <f t="shared" si="2"/>
        <v>0</v>
      </c>
      <c r="G65" s="33">
        <f t="shared" si="3"/>
      </c>
    </row>
    <row r="66" spans="1:7" s="7" customFormat="1" ht="13.5">
      <c r="A66" s="26">
        <v>1</v>
      </c>
      <c r="B66" s="27" t="s">
        <v>29</v>
      </c>
      <c r="C66" s="28"/>
      <c r="D66" s="28"/>
      <c r="E66" s="28"/>
      <c r="F66" s="28">
        <f t="shared" si="2"/>
        <v>0</v>
      </c>
      <c r="G66" s="33">
        <f t="shared" si="3"/>
      </c>
    </row>
    <row r="67" spans="1:7" s="7" customFormat="1" ht="13.5">
      <c r="A67" s="26">
        <v>2</v>
      </c>
      <c r="B67" s="39" t="s">
        <v>30</v>
      </c>
      <c r="C67" s="28">
        <f>C24-C9</f>
        <v>63000.291807999834</v>
      </c>
      <c r="D67" s="28">
        <f>D24-D9</f>
        <v>52349.48450282216</v>
      </c>
      <c r="E67" s="28">
        <f>E24-E9</f>
        <v>11100</v>
      </c>
      <c r="F67" s="28">
        <f t="shared" si="2"/>
        <v>-51900.291807999834</v>
      </c>
      <c r="G67" s="29">
        <f aca="true" t="shared" si="5" ref="G67:G80">_xlfn.IFERROR(E67/D67,"")</f>
        <v>0.21203647190454375</v>
      </c>
    </row>
    <row r="68" spans="1:7" s="7" customFormat="1" ht="30.75" customHeight="1">
      <c r="A68" s="26" t="s">
        <v>1</v>
      </c>
      <c r="B68" s="68" t="s">
        <v>92</v>
      </c>
      <c r="C68" s="28"/>
      <c r="D68" s="28"/>
      <c r="E68" s="28"/>
      <c r="F68" s="28"/>
      <c r="G68" s="29">
        <f t="shared" si="5"/>
      </c>
    </row>
    <row r="69" spans="1:7" s="7" customFormat="1" ht="13.5">
      <c r="A69" s="26" t="s">
        <v>3</v>
      </c>
      <c r="B69" s="27" t="s">
        <v>40</v>
      </c>
      <c r="C69" s="28">
        <f>C70+C77+C78+C79+C80</f>
        <v>5596038.87786001</v>
      </c>
      <c r="D69" s="28">
        <f>D70+D77+D78+D79+D80</f>
        <v>9978408.862013977</v>
      </c>
      <c r="E69" s="28">
        <f>E70+E77+E78+E79+E80</f>
        <v>5689727.8</v>
      </c>
      <c r="F69" s="28">
        <f>E69-D69</f>
        <v>-4288681.062013977</v>
      </c>
      <c r="G69" s="29">
        <f t="shared" si="5"/>
        <v>0.5702039151411984</v>
      </c>
    </row>
    <row r="70" spans="1:7" s="7" customFormat="1" ht="13.5">
      <c r="A70" s="26">
        <v>1</v>
      </c>
      <c r="B70" s="27" t="s">
        <v>26</v>
      </c>
      <c r="C70" s="28">
        <f>C71+C72</f>
        <v>5337392.87786001</v>
      </c>
      <c r="D70" s="28">
        <f>D71+D72</f>
        <v>6554755.922481977</v>
      </c>
      <c r="E70" s="28">
        <f>E71+E72</f>
        <v>5166453.8</v>
      </c>
      <c r="F70" s="28">
        <f aca="true" t="shared" si="6" ref="F70:F78">E70-D70</f>
        <v>-1388302.1224819776</v>
      </c>
      <c r="G70" s="29">
        <f t="shared" si="5"/>
        <v>0.7881992649458879</v>
      </c>
    </row>
    <row r="71" spans="1:7" s="9" customFormat="1" ht="13.5">
      <c r="A71" s="30" t="s">
        <v>7</v>
      </c>
      <c r="B71" s="31" t="s">
        <v>27</v>
      </c>
      <c r="C71" s="32">
        <v>3361579</v>
      </c>
      <c r="D71" s="32">
        <v>3537256.4746219674</v>
      </c>
      <c r="E71" s="32">
        <v>3373090.8</v>
      </c>
      <c r="F71" s="32">
        <f>E71-D71</f>
        <v>-164165.6746219676</v>
      </c>
      <c r="G71" s="33">
        <f t="shared" si="5"/>
        <v>0.9535895472098861</v>
      </c>
    </row>
    <row r="72" spans="1:7" s="9" customFormat="1" ht="13.5">
      <c r="A72" s="30" t="s">
        <v>9</v>
      </c>
      <c r="B72" s="31" t="s">
        <v>45</v>
      </c>
      <c r="C72" s="32">
        <f>C73+C74</f>
        <v>1975813.8778600097</v>
      </c>
      <c r="D72" s="32">
        <f>D73+D74</f>
        <v>3017499.44786001</v>
      </c>
      <c r="E72" s="32">
        <f>E73+E74</f>
        <v>1793363</v>
      </c>
      <c r="F72" s="32">
        <f t="shared" si="6"/>
        <v>-1224136.44786001</v>
      </c>
      <c r="G72" s="33">
        <f>_xlfn.IFERROR(E72/D72,"")</f>
        <v>0.5943209041088113</v>
      </c>
    </row>
    <row r="73" spans="1:7" s="10" customFormat="1" ht="13.5">
      <c r="A73" s="35"/>
      <c r="B73" s="36" t="s">
        <v>46</v>
      </c>
      <c r="C73" s="37">
        <v>1131346.2878600098</v>
      </c>
      <c r="D73" s="37">
        <v>1131346.2878600098</v>
      </c>
      <c r="E73" s="37">
        <v>1143446</v>
      </c>
      <c r="F73" s="37">
        <f t="shared" si="6"/>
        <v>12099.71213999018</v>
      </c>
      <c r="G73" s="38">
        <f t="shared" si="5"/>
        <v>1.0106949678182773</v>
      </c>
    </row>
    <row r="74" spans="1:7" s="10" customFormat="1" ht="13.5">
      <c r="A74" s="35"/>
      <c r="B74" s="36" t="s">
        <v>76</v>
      </c>
      <c r="C74" s="37">
        <f>C75+C76</f>
        <v>844467.59</v>
      </c>
      <c r="D74" s="37">
        <f>D75+D76</f>
        <v>1886153.1600000004</v>
      </c>
      <c r="E74" s="37">
        <f>E75+E76</f>
        <v>649917</v>
      </c>
      <c r="F74" s="37">
        <f t="shared" si="6"/>
        <v>-1236236.1600000004</v>
      </c>
      <c r="G74" s="38">
        <f t="shared" si="5"/>
        <v>0.3445727599342992</v>
      </c>
    </row>
    <row r="75" spans="1:7" s="10" customFormat="1" ht="13.5">
      <c r="A75" s="35"/>
      <c r="B75" s="36" t="s">
        <v>99</v>
      </c>
      <c r="C75" s="37">
        <v>117597.59</v>
      </c>
      <c r="D75" s="37">
        <v>117597.59</v>
      </c>
      <c r="E75" s="37">
        <v>71917</v>
      </c>
      <c r="F75" s="37"/>
      <c r="G75" s="38"/>
    </row>
    <row r="76" spans="1:7" s="10" customFormat="1" ht="13.5">
      <c r="A76" s="35"/>
      <c r="B76" s="36" t="s">
        <v>100</v>
      </c>
      <c r="C76" s="37">
        <v>726870</v>
      </c>
      <c r="D76" s="37">
        <v>1768555.5700000003</v>
      </c>
      <c r="E76" s="37">
        <v>578000</v>
      </c>
      <c r="F76" s="37"/>
      <c r="G76" s="38"/>
    </row>
    <row r="77" spans="1:7" s="7" customFormat="1" ht="13.5">
      <c r="A77" s="26">
        <v>2</v>
      </c>
      <c r="B77" s="39" t="s">
        <v>41</v>
      </c>
      <c r="C77" s="28"/>
      <c r="D77" s="28"/>
      <c r="E77" s="28"/>
      <c r="F77" s="28">
        <f t="shared" si="6"/>
        <v>0</v>
      </c>
      <c r="G77" s="29">
        <f t="shared" si="5"/>
      </c>
    </row>
    <row r="78" spans="1:7" s="7" customFormat="1" ht="13.5">
      <c r="A78" s="26">
        <v>3</v>
      </c>
      <c r="B78" s="27" t="s">
        <v>32</v>
      </c>
      <c r="C78" s="28"/>
      <c r="D78" s="28">
        <v>3165006.939532</v>
      </c>
      <c r="E78" s="28">
        <v>285681</v>
      </c>
      <c r="F78" s="28">
        <f t="shared" si="6"/>
        <v>-2879325.939532</v>
      </c>
      <c r="G78" s="29">
        <f t="shared" si="5"/>
        <v>0.09026236133379309</v>
      </c>
    </row>
    <row r="79" spans="1:7" s="7" customFormat="1" ht="27">
      <c r="A79" s="26">
        <v>4</v>
      </c>
      <c r="B79" s="39" t="s">
        <v>101</v>
      </c>
      <c r="C79" s="28">
        <v>258646</v>
      </c>
      <c r="D79" s="28">
        <v>258646</v>
      </c>
      <c r="E79" s="28">
        <v>237593</v>
      </c>
      <c r="F79" s="28"/>
      <c r="G79" s="29">
        <f>_xlfn.IFERROR(E79/D79,"")</f>
        <v>0.9186030327165314</v>
      </c>
    </row>
    <row r="80" spans="1:7" s="42" customFormat="1" ht="13.5">
      <c r="A80" s="13">
        <v>5</v>
      </c>
      <c r="B80" s="39" t="s">
        <v>24</v>
      </c>
      <c r="C80" s="40"/>
      <c r="D80" s="40"/>
      <c r="E80" s="40"/>
      <c r="F80" s="40"/>
      <c r="G80" s="41">
        <f t="shared" si="5"/>
      </c>
    </row>
    <row r="81" spans="1:7" s="7" customFormat="1" ht="13.5">
      <c r="A81" s="18" t="s">
        <v>34</v>
      </c>
      <c r="B81" s="19" t="s">
        <v>42</v>
      </c>
      <c r="C81" s="28">
        <f>C82+C94+C114+C115</f>
        <v>5596039</v>
      </c>
      <c r="D81" s="28">
        <f>D82+D94+D114+D115</f>
        <v>9978408.4526572</v>
      </c>
      <c r="E81" s="28">
        <f>E82+E94+E114+E115</f>
        <v>5687433</v>
      </c>
      <c r="F81" s="28">
        <f aca="true" t="shared" si="7" ref="F81:F115">_xlfn.IFERROR(E81-C81," ")</f>
        <v>91394</v>
      </c>
      <c r="G81" s="69">
        <f>_xlfn.IFERROR(E81/C81,"")</f>
        <v>1.0163319090520992</v>
      </c>
    </row>
    <row r="82" spans="1:7" s="7" customFormat="1" ht="13.5">
      <c r="A82" s="26">
        <v>1</v>
      </c>
      <c r="B82" s="27" t="s">
        <v>36</v>
      </c>
      <c r="C82" s="28">
        <f>C83+C88+C92+C93</f>
        <v>5337393</v>
      </c>
      <c r="D82" s="28">
        <f>D83+D88+D92+D93</f>
        <v>7582297.2512582</v>
      </c>
      <c r="E82" s="28">
        <f>E83+E88+E92+E93</f>
        <v>5449840</v>
      </c>
      <c r="F82" s="28">
        <f t="shared" si="7"/>
        <v>112447</v>
      </c>
      <c r="G82" s="69">
        <f aca="true" t="shared" si="8" ref="G82:G115">_xlfn.IFERROR(E82/C82,"")</f>
        <v>1.021067775972277</v>
      </c>
    </row>
    <row r="83" spans="1:7" s="17" customFormat="1" ht="14.25">
      <c r="A83" s="47" t="s">
        <v>12</v>
      </c>
      <c r="B83" s="48" t="s">
        <v>52</v>
      </c>
      <c r="C83" s="49">
        <f>C84+C85+C86+C87</f>
        <v>1446840</v>
      </c>
      <c r="D83" s="49">
        <f>D84+D85+D86+D87</f>
        <v>3372765.738059</v>
      </c>
      <c r="E83" s="49">
        <f>E84+E85+E86+E87</f>
        <v>1298000</v>
      </c>
      <c r="F83" s="49">
        <f t="shared" si="7"/>
        <v>-148840</v>
      </c>
      <c r="G83" s="70">
        <f t="shared" si="8"/>
        <v>0.8971275331066324</v>
      </c>
    </row>
    <row r="84" spans="1:7" s="9" customFormat="1" ht="13.5">
      <c r="A84" s="30" t="s">
        <v>7</v>
      </c>
      <c r="B84" s="31" t="s">
        <v>91</v>
      </c>
      <c r="C84" s="32">
        <v>219970</v>
      </c>
      <c r="D84" s="32">
        <v>473943.5537495</v>
      </c>
      <c r="E84" s="32">
        <v>220000</v>
      </c>
      <c r="F84" s="32">
        <f t="shared" si="7"/>
        <v>30</v>
      </c>
      <c r="G84" s="71">
        <f t="shared" si="8"/>
        <v>1.000136382233941</v>
      </c>
    </row>
    <row r="85" spans="1:7" s="9" customFormat="1" ht="13.5">
      <c r="A85" s="30" t="s">
        <v>9</v>
      </c>
      <c r="B85" s="44" t="s">
        <v>86</v>
      </c>
      <c r="C85" s="32">
        <v>500000</v>
      </c>
      <c r="D85" s="32">
        <v>1078058.7131445</v>
      </c>
      <c r="E85" s="32">
        <v>500000</v>
      </c>
      <c r="F85" s="32">
        <f t="shared" si="7"/>
        <v>0</v>
      </c>
      <c r="G85" s="71">
        <f t="shared" si="8"/>
        <v>1</v>
      </c>
    </row>
    <row r="86" spans="1:7" s="9" customFormat="1" ht="13.5">
      <c r="A86" s="30" t="s">
        <v>23</v>
      </c>
      <c r="B86" s="31" t="s">
        <v>78</v>
      </c>
      <c r="C86" s="32">
        <v>726870</v>
      </c>
      <c r="D86" s="32">
        <v>1820763.471165</v>
      </c>
      <c r="E86" s="32">
        <v>578000</v>
      </c>
      <c r="F86" s="32">
        <f t="shared" si="7"/>
        <v>-148870</v>
      </c>
      <c r="G86" s="71">
        <f t="shared" si="8"/>
        <v>0.7951903366489194</v>
      </c>
    </row>
    <row r="87" spans="1:7" s="12" customFormat="1" ht="15">
      <c r="A87" s="30" t="s">
        <v>79</v>
      </c>
      <c r="B87" s="14" t="s">
        <v>102</v>
      </c>
      <c r="C87" s="32"/>
      <c r="D87" s="32">
        <v>0</v>
      </c>
      <c r="E87" s="32"/>
      <c r="F87" s="32">
        <f t="shared" si="7"/>
        <v>0</v>
      </c>
      <c r="G87" s="71">
        <f t="shared" si="8"/>
      </c>
    </row>
    <row r="88" spans="1:7" s="17" customFormat="1" ht="14.25">
      <c r="A88" s="47" t="s">
        <v>13</v>
      </c>
      <c r="B88" s="48" t="s">
        <v>53</v>
      </c>
      <c r="C88" s="49">
        <v>3798748</v>
      </c>
      <c r="D88" s="49">
        <v>4116611.7224072004</v>
      </c>
      <c r="E88" s="49">
        <v>4055601</v>
      </c>
      <c r="F88" s="49">
        <f t="shared" si="7"/>
        <v>256853</v>
      </c>
      <c r="G88" s="70">
        <f>_xlfn.IFERROR(E88/C88,"")</f>
        <v>1.067615172156721</v>
      </c>
    </row>
    <row r="89" spans="1:7" s="9" customFormat="1" ht="13.5">
      <c r="A89" s="30"/>
      <c r="B89" s="31" t="s">
        <v>54</v>
      </c>
      <c r="C89" s="32">
        <v>1861537</v>
      </c>
      <c r="D89" s="32">
        <v>1990920.1654169417</v>
      </c>
      <c r="E89" s="32">
        <v>2051919</v>
      </c>
      <c r="F89" s="32">
        <f t="shared" si="7"/>
        <v>190382</v>
      </c>
      <c r="G89" s="71">
        <f t="shared" si="8"/>
        <v>1.1022714026097788</v>
      </c>
    </row>
    <row r="90" spans="1:7" s="9" customFormat="1" ht="13.5">
      <c r="A90" s="30"/>
      <c r="B90" s="31" t="s">
        <v>55</v>
      </c>
      <c r="C90" s="32">
        <v>1170</v>
      </c>
      <c r="D90" s="32">
        <v>1193.8937757013812</v>
      </c>
      <c r="E90" s="32">
        <v>1170</v>
      </c>
      <c r="F90" s="32">
        <f t="shared" si="7"/>
        <v>0</v>
      </c>
      <c r="G90" s="71">
        <f t="shared" si="8"/>
        <v>1</v>
      </c>
    </row>
    <row r="91" spans="1:7" s="9" customFormat="1" ht="13.5">
      <c r="A91" s="30" t="s">
        <v>56</v>
      </c>
      <c r="B91" s="31" t="s">
        <v>57</v>
      </c>
      <c r="C91" s="32">
        <f>C88-C89-C90</f>
        <v>1936041</v>
      </c>
      <c r="D91" s="32">
        <f>D88-D89-D90</f>
        <v>2124497.663214557</v>
      </c>
      <c r="E91" s="32">
        <f>E88-E89-E90</f>
        <v>2002512</v>
      </c>
      <c r="F91" s="32">
        <f t="shared" si="7"/>
        <v>66471</v>
      </c>
      <c r="G91" s="71">
        <f t="shared" si="8"/>
        <v>1.0343334671114919</v>
      </c>
    </row>
    <row r="92" spans="1:7" s="17" customFormat="1" ht="14.25">
      <c r="A92" s="47" t="s">
        <v>14</v>
      </c>
      <c r="B92" s="48" t="s">
        <v>59</v>
      </c>
      <c r="C92" s="49"/>
      <c r="D92" s="49"/>
      <c r="E92" s="49"/>
      <c r="F92" s="49">
        <f t="shared" si="7"/>
        <v>0</v>
      </c>
      <c r="G92" s="70">
        <f t="shared" si="8"/>
      </c>
    </row>
    <row r="93" spans="1:7" s="17" customFormat="1" ht="14.25">
      <c r="A93" s="47" t="s">
        <v>15</v>
      </c>
      <c r="B93" s="48" t="s">
        <v>61</v>
      </c>
      <c r="C93" s="49">
        <v>91805</v>
      </c>
      <c r="D93" s="49">
        <v>92919.790792</v>
      </c>
      <c r="E93" s="49">
        <v>96239</v>
      </c>
      <c r="F93" s="49">
        <f t="shared" si="7"/>
        <v>4434</v>
      </c>
      <c r="G93" s="70">
        <f t="shared" si="8"/>
        <v>1.0482980229834977</v>
      </c>
    </row>
    <row r="94" spans="1:7" s="7" customFormat="1" ht="13.5">
      <c r="A94" s="26">
        <v>2</v>
      </c>
      <c r="B94" s="39" t="s">
        <v>37</v>
      </c>
      <c r="C94" s="28">
        <f>C95+C107</f>
        <v>258646</v>
      </c>
      <c r="D94" s="28">
        <f>D95+D107</f>
        <v>322126.201399</v>
      </c>
      <c r="E94" s="28">
        <f>E95+E107</f>
        <v>237593</v>
      </c>
      <c r="F94" s="28">
        <f t="shared" si="7"/>
        <v>-21053</v>
      </c>
      <c r="G94" s="72">
        <f>_xlfn.IFERROR(E94/C94,"")</f>
        <v>0.9186030327165314</v>
      </c>
    </row>
    <row r="95" spans="1:7" s="7" customFormat="1" ht="13.5">
      <c r="A95" s="26" t="s">
        <v>62</v>
      </c>
      <c r="B95" s="73" t="s">
        <v>19</v>
      </c>
      <c r="C95" s="28">
        <f>SUM(C96:C97)</f>
        <v>169360</v>
      </c>
      <c r="D95" s="28">
        <f>SUM(D96:D97)</f>
        <v>190171.814891</v>
      </c>
      <c r="E95" s="28">
        <f>SUM(E96:E97)</f>
        <v>181361</v>
      </c>
      <c r="F95" s="28">
        <f t="shared" si="7"/>
        <v>12001</v>
      </c>
      <c r="G95" s="69">
        <f t="shared" si="8"/>
        <v>1.0708608880491262</v>
      </c>
    </row>
    <row r="96" spans="1:7" s="7" customFormat="1" ht="14.25">
      <c r="A96" s="26"/>
      <c r="B96" s="55" t="s">
        <v>63</v>
      </c>
      <c r="C96" s="49">
        <f aca="true" t="shared" si="9" ref="C96:E97">C99+C102+C105</f>
        <v>114170</v>
      </c>
      <c r="D96" s="49">
        <f t="shared" si="9"/>
        <v>121406.475439</v>
      </c>
      <c r="E96" s="49">
        <f t="shared" si="9"/>
        <v>120917</v>
      </c>
      <c r="F96" s="49">
        <f t="shared" si="7"/>
        <v>6747</v>
      </c>
      <c r="G96" s="70">
        <f t="shared" si="8"/>
        <v>1.0590960847858457</v>
      </c>
    </row>
    <row r="97" spans="1:7" s="7" customFormat="1" ht="14.25">
      <c r="A97" s="26"/>
      <c r="B97" s="55" t="s">
        <v>64</v>
      </c>
      <c r="C97" s="49">
        <f t="shared" si="9"/>
        <v>55190</v>
      </c>
      <c r="D97" s="49">
        <f t="shared" si="9"/>
        <v>68765.33945199999</v>
      </c>
      <c r="E97" s="49">
        <f t="shared" si="9"/>
        <v>60444</v>
      </c>
      <c r="F97" s="49">
        <f t="shared" si="7"/>
        <v>5254</v>
      </c>
      <c r="G97" s="70">
        <f t="shared" si="8"/>
        <v>1.0951984055082442</v>
      </c>
    </row>
    <row r="98" spans="1:7" s="12" customFormat="1" ht="13.5">
      <c r="A98" s="56" t="s">
        <v>7</v>
      </c>
      <c r="B98" s="57" t="s">
        <v>89</v>
      </c>
      <c r="C98" s="58">
        <f>SUM(C99:C100)</f>
        <v>37890</v>
      </c>
      <c r="D98" s="58">
        <f>SUM(D99:D100)</f>
        <v>48392.6207</v>
      </c>
      <c r="E98" s="58">
        <f>SUM(E99:E100)</f>
        <v>32679</v>
      </c>
      <c r="F98" s="58">
        <f t="shared" si="7"/>
        <v>-5211</v>
      </c>
      <c r="G98" s="74">
        <f t="shared" si="8"/>
        <v>0.8624703087885985</v>
      </c>
    </row>
    <row r="99" spans="1:7" s="10" customFormat="1" ht="13.5">
      <c r="A99" s="35"/>
      <c r="B99" s="60" t="s">
        <v>63</v>
      </c>
      <c r="C99" s="37">
        <v>0</v>
      </c>
      <c r="D99" s="37">
        <v>0</v>
      </c>
      <c r="E99" s="37"/>
      <c r="F99" s="37">
        <f t="shared" si="7"/>
        <v>0</v>
      </c>
      <c r="G99" s="75">
        <f t="shared" si="8"/>
      </c>
    </row>
    <row r="100" spans="1:7" s="10" customFormat="1" ht="13.5">
      <c r="A100" s="35"/>
      <c r="B100" s="60" t="s">
        <v>64</v>
      </c>
      <c r="C100" s="37">
        <v>37890</v>
      </c>
      <c r="D100" s="37">
        <v>48392.6207</v>
      </c>
      <c r="E100" s="37">
        <v>32679</v>
      </c>
      <c r="F100" s="37">
        <f t="shared" si="7"/>
        <v>-5211</v>
      </c>
      <c r="G100" s="75">
        <f t="shared" si="8"/>
        <v>0.8624703087885985</v>
      </c>
    </row>
    <row r="101" spans="1:7" s="12" customFormat="1" ht="13.5">
      <c r="A101" s="56" t="s">
        <v>9</v>
      </c>
      <c r="B101" s="57" t="s">
        <v>65</v>
      </c>
      <c r="C101" s="58">
        <f>SUM(C102:C103)</f>
        <v>129485</v>
      </c>
      <c r="D101" s="58">
        <f>SUM(D102:D103)</f>
        <v>136624.794191</v>
      </c>
      <c r="E101" s="58">
        <f>SUM(E102:E103)</f>
        <v>141285</v>
      </c>
      <c r="F101" s="58">
        <f t="shared" si="7"/>
        <v>11800</v>
      </c>
      <c r="G101" s="74">
        <f t="shared" si="8"/>
        <v>1.0911302467467274</v>
      </c>
    </row>
    <row r="102" spans="1:7" s="10" customFormat="1" ht="13.5">
      <c r="A102" s="35"/>
      <c r="B102" s="60" t="s">
        <v>63</v>
      </c>
      <c r="C102" s="37">
        <v>114170</v>
      </c>
      <c r="D102" s="37">
        <v>118561.475439</v>
      </c>
      <c r="E102" s="37">
        <v>116570</v>
      </c>
      <c r="F102" s="37">
        <f t="shared" si="7"/>
        <v>2400</v>
      </c>
      <c r="G102" s="75">
        <f t="shared" si="8"/>
        <v>1.0210212840501007</v>
      </c>
    </row>
    <row r="103" spans="1:7" s="10" customFormat="1" ht="13.5">
      <c r="A103" s="35"/>
      <c r="B103" s="60" t="s">
        <v>64</v>
      </c>
      <c r="C103" s="37">
        <v>15315</v>
      </c>
      <c r="D103" s="37">
        <v>18063.318752</v>
      </c>
      <c r="E103" s="37">
        <v>24715</v>
      </c>
      <c r="F103" s="37">
        <f t="shared" si="7"/>
        <v>9400</v>
      </c>
      <c r="G103" s="75">
        <f t="shared" si="8"/>
        <v>1.613777342474698</v>
      </c>
    </row>
    <row r="104" spans="1:7" s="12" customFormat="1" ht="27">
      <c r="A104" s="56" t="s">
        <v>23</v>
      </c>
      <c r="B104" s="76" t="s">
        <v>88</v>
      </c>
      <c r="C104" s="58">
        <f>SUM(C105:C106)</f>
        <v>1985</v>
      </c>
      <c r="D104" s="58">
        <f>SUM(D105:D106)</f>
        <v>5154.4</v>
      </c>
      <c r="E104" s="58">
        <f>SUM(E105:E106)</f>
        <v>7397</v>
      </c>
      <c r="F104" s="58">
        <f t="shared" si="7"/>
        <v>5412</v>
      </c>
      <c r="G104" s="74">
        <f t="shared" si="8"/>
        <v>3.726448362720403</v>
      </c>
    </row>
    <row r="105" spans="1:7" s="10" customFormat="1" ht="15">
      <c r="A105" s="63"/>
      <c r="B105" s="60" t="s">
        <v>63</v>
      </c>
      <c r="C105" s="37"/>
      <c r="D105" s="77">
        <v>2845</v>
      </c>
      <c r="E105" s="37">
        <v>4347</v>
      </c>
      <c r="F105" s="77">
        <f t="shared" si="7"/>
        <v>4347</v>
      </c>
      <c r="G105" s="75">
        <f t="shared" si="8"/>
      </c>
    </row>
    <row r="106" spans="1:7" s="10" customFormat="1" ht="15">
      <c r="A106" s="63"/>
      <c r="B106" s="60" t="s">
        <v>64</v>
      </c>
      <c r="C106" s="37">
        <v>1985</v>
      </c>
      <c r="D106" s="77">
        <v>2309.4</v>
      </c>
      <c r="E106" s="37">
        <v>3050</v>
      </c>
      <c r="F106" s="77">
        <f t="shared" si="7"/>
        <v>1065</v>
      </c>
      <c r="G106" s="75">
        <f t="shared" si="8"/>
        <v>1.5365239294710327</v>
      </c>
    </row>
    <row r="107" spans="1:7" s="7" customFormat="1" ht="13.5">
      <c r="A107" s="13" t="s">
        <v>66</v>
      </c>
      <c r="B107" s="78" t="s">
        <v>20</v>
      </c>
      <c r="C107" s="28">
        <f>C108+C111</f>
        <v>89286</v>
      </c>
      <c r="D107" s="28">
        <f>D108+D111</f>
        <v>131954.386508</v>
      </c>
      <c r="E107" s="28">
        <f>E108+E111</f>
        <v>56232</v>
      </c>
      <c r="F107" s="28">
        <f t="shared" si="7"/>
        <v>-33054</v>
      </c>
      <c r="G107" s="72">
        <f>_xlfn.IFERROR(E107/C107,"")</f>
        <v>0.6297963846515691</v>
      </c>
    </row>
    <row r="108" spans="1:7" s="9" customFormat="1" ht="13.5">
      <c r="A108" s="30" t="s">
        <v>7</v>
      </c>
      <c r="B108" s="31" t="s">
        <v>2</v>
      </c>
      <c r="C108" s="32">
        <f>C109+C110</f>
        <v>31000</v>
      </c>
      <c r="D108" s="32">
        <f>D109+D110</f>
        <v>73668.386508</v>
      </c>
      <c r="E108" s="32">
        <f>E109+E110</f>
        <v>12000</v>
      </c>
      <c r="F108" s="32">
        <f t="shared" si="7"/>
        <v>-19000</v>
      </c>
      <c r="G108" s="71">
        <f t="shared" si="8"/>
        <v>0.3870967741935484</v>
      </c>
    </row>
    <row r="109" spans="1:7" s="10" customFormat="1" ht="16.5" customHeight="1">
      <c r="A109" s="79"/>
      <c r="B109" s="80" t="s">
        <v>68</v>
      </c>
      <c r="C109" s="37">
        <v>0</v>
      </c>
      <c r="D109" s="37">
        <v>0</v>
      </c>
      <c r="E109" s="37"/>
      <c r="F109" s="37">
        <f t="shared" si="7"/>
        <v>0</v>
      </c>
      <c r="G109" s="71">
        <f t="shared" si="8"/>
      </c>
    </row>
    <row r="110" spans="1:7" s="10" customFormat="1" ht="18" customHeight="1">
      <c r="A110" s="79"/>
      <c r="B110" s="80" t="s">
        <v>77</v>
      </c>
      <c r="C110" s="37">
        <v>31000</v>
      </c>
      <c r="D110" s="37">
        <v>73668.386508</v>
      </c>
      <c r="E110" s="37">
        <v>12000</v>
      </c>
      <c r="F110" s="37">
        <f t="shared" si="7"/>
        <v>-19000</v>
      </c>
      <c r="G110" s="71">
        <f t="shared" si="8"/>
        <v>0.3870967741935484</v>
      </c>
    </row>
    <row r="111" spans="1:7" s="9" customFormat="1" ht="13.5">
      <c r="A111" s="43" t="s">
        <v>9</v>
      </c>
      <c r="B111" s="44" t="s">
        <v>70</v>
      </c>
      <c r="C111" s="32">
        <f>SUM(C112:C113)</f>
        <v>58286</v>
      </c>
      <c r="D111" s="32">
        <f>SUM(D112:D113)</f>
        <v>58286</v>
      </c>
      <c r="E111" s="32">
        <f>SUM(E112:E113)</f>
        <v>44232</v>
      </c>
      <c r="F111" s="32">
        <f t="shared" si="7"/>
        <v>-14054</v>
      </c>
      <c r="G111" s="71">
        <f t="shared" si="8"/>
        <v>0.7588786329478777</v>
      </c>
    </row>
    <row r="112" spans="1:7" s="10" customFormat="1" ht="13.5">
      <c r="A112" s="79"/>
      <c r="B112" s="80" t="s">
        <v>71</v>
      </c>
      <c r="C112" s="37"/>
      <c r="D112" s="37"/>
      <c r="E112" s="37"/>
      <c r="F112" s="37">
        <f t="shared" si="7"/>
        <v>0</v>
      </c>
      <c r="G112" s="71">
        <f t="shared" si="8"/>
      </c>
    </row>
    <row r="113" spans="1:7" s="10" customFormat="1" ht="13.5">
      <c r="A113" s="79"/>
      <c r="B113" s="80" t="s">
        <v>8</v>
      </c>
      <c r="C113" s="37">
        <v>58286</v>
      </c>
      <c r="D113" s="37">
        <v>58286</v>
      </c>
      <c r="E113" s="37">
        <v>44232</v>
      </c>
      <c r="F113" s="37">
        <f t="shared" si="7"/>
        <v>-14054</v>
      </c>
      <c r="G113" s="71">
        <f t="shared" si="8"/>
        <v>0.7588786329478777</v>
      </c>
    </row>
    <row r="114" spans="1:7" s="7" customFormat="1" ht="13.5">
      <c r="A114" s="26">
        <v>3</v>
      </c>
      <c r="B114" s="27" t="s">
        <v>28</v>
      </c>
      <c r="C114" s="28"/>
      <c r="D114" s="28"/>
      <c r="E114" s="28"/>
      <c r="F114" s="28">
        <f t="shared" si="7"/>
        <v>0</v>
      </c>
      <c r="G114" s="71">
        <f t="shared" si="8"/>
      </c>
    </row>
    <row r="115" spans="1:7" s="7" customFormat="1" ht="13.5">
      <c r="A115" s="81">
        <v>4</v>
      </c>
      <c r="B115" s="82" t="s">
        <v>4</v>
      </c>
      <c r="C115" s="83"/>
      <c r="D115" s="83">
        <v>2073985</v>
      </c>
      <c r="E115" s="83"/>
      <c r="F115" s="83">
        <f t="shared" si="7"/>
        <v>0</v>
      </c>
      <c r="G115" s="84">
        <f t="shared" si="8"/>
      </c>
    </row>
    <row r="116" ht="17.25" customHeight="1">
      <c r="B116" s="85" t="s">
        <v>18</v>
      </c>
    </row>
    <row r="117" spans="2:7" ht="25.5" customHeight="1">
      <c r="B117" s="88" t="s">
        <v>43</v>
      </c>
      <c r="C117" s="88"/>
      <c r="D117" s="88"/>
      <c r="E117" s="88"/>
      <c r="F117" s="88"/>
      <c r="G117" s="88"/>
    </row>
  </sheetData>
  <sheetProtection/>
  <mergeCells count="11">
    <mergeCell ref="B5:B6"/>
    <mergeCell ref="C5:C6"/>
    <mergeCell ref="D5:D6"/>
    <mergeCell ref="E5:E6"/>
    <mergeCell ref="B117:G117"/>
    <mergeCell ref="G5:G6"/>
    <mergeCell ref="D1:G1"/>
    <mergeCell ref="E4:G4"/>
    <mergeCell ref="A2:G2"/>
    <mergeCell ref="A3:G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2022-12-15T04:37:57Z</cp:lastPrinted>
  <dcterms:created xsi:type="dcterms:W3CDTF">2002-06-06T06:34:24Z</dcterms:created>
  <dcterms:modified xsi:type="dcterms:W3CDTF">2023-12-08T00:36:31Z</dcterms:modified>
  <cp:category/>
  <cp:version/>
  <cp:contentType/>
  <cp:contentStatus/>
</cp:coreProperties>
</file>