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7. CK DT2025 TRINH HDND\"/>
    </mc:Choice>
  </mc:AlternateContent>
  <bookViews>
    <workbookView xWindow="-120" yWindow="-120" windowWidth="29040" windowHeight="15840" tabRatio="912" firstSheet="1" activeTab="1"/>
  </bookViews>
  <sheets>
    <sheet name="foxz" sheetId="53" state="veryHidden" r:id="rId1"/>
    <sheet name="B34.24" sheetId="33" r:id="rId2"/>
  </sheets>
  <definedNames>
    <definedName name="_xlnm.Print_Area" localSheetId="1">B34.24!$A$1:$G$120</definedName>
    <definedName name="_xlnm.Print_Titles" localSheetId="1">B34.24!$5:$7</definedName>
  </definedNames>
  <calcPr calcId="162913"/>
</workbook>
</file>

<file path=xl/calcChain.xml><?xml version="1.0" encoding="utf-8"?>
<calcChain xmlns="http://schemas.openxmlformats.org/spreadsheetml/2006/main">
  <c r="E94" i="33" l="1"/>
  <c r="E37" i="33"/>
  <c r="D28" i="33" l="1"/>
  <c r="E28" i="33"/>
  <c r="C28" i="33"/>
  <c r="F32" i="33"/>
  <c r="G32" i="33"/>
  <c r="G118" i="33" l="1"/>
  <c r="F118" i="33"/>
  <c r="G117" i="33"/>
  <c r="F117" i="33"/>
  <c r="G116" i="33"/>
  <c r="F116" i="33"/>
  <c r="G115" i="33"/>
  <c r="F115" i="33"/>
  <c r="E114" i="33"/>
  <c r="D114" i="33"/>
  <c r="C114" i="33"/>
  <c r="F114" i="33" s="1"/>
  <c r="G113" i="33"/>
  <c r="F113" i="33"/>
  <c r="G112" i="33"/>
  <c r="F112" i="33"/>
  <c r="E111" i="33"/>
  <c r="E110" i="33" s="1"/>
  <c r="D111" i="33"/>
  <c r="D110" i="33" s="1"/>
  <c r="C111" i="33"/>
  <c r="G109" i="33"/>
  <c r="F109" i="33"/>
  <c r="G108" i="33"/>
  <c r="F108" i="33"/>
  <c r="E107" i="33"/>
  <c r="F107" i="33" s="1"/>
  <c r="D107" i="33"/>
  <c r="C107" i="33"/>
  <c r="G106" i="33"/>
  <c r="F106" i="33"/>
  <c r="G105" i="33"/>
  <c r="F105" i="33"/>
  <c r="E104" i="33"/>
  <c r="D104" i="33"/>
  <c r="C104" i="33"/>
  <c r="G103" i="33"/>
  <c r="F103" i="33"/>
  <c r="G102" i="33"/>
  <c r="F102" i="33"/>
  <c r="E101" i="33"/>
  <c r="D101" i="33"/>
  <c r="C101" i="33"/>
  <c r="E100" i="33"/>
  <c r="D100" i="33"/>
  <c r="C100" i="33"/>
  <c r="E99" i="33"/>
  <c r="D99" i="33"/>
  <c r="D98" i="33" s="1"/>
  <c r="C99" i="33"/>
  <c r="C98" i="33"/>
  <c r="G96" i="33"/>
  <c r="F96" i="33"/>
  <c r="G95" i="33"/>
  <c r="F95" i="33"/>
  <c r="G94" i="33"/>
  <c r="F94" i="33"/>
  <c r="G93" i="33"/>
  <c r="F93" i="33"/>
  <c r="G92" i="33"/>
  <c r="F92" i="33"/>
  <c r="G91" i="33"/>
  <c r="F91" i="33"/>
  <c r="G90" i="33"/>
  <c r="F90" i="33"/>
  <c r="G89" i="33"/>
  <c r="F89" i="33"/>
  <c r="G88" i="33"/>
  <c r="F88" i="33"/>
  <c r="G87" i="33"/>
  <c r="F87" i="33"/>
  <c r="E86" i="33"/>
  <c r="E85" i="33" s="1"/>
  <c r="D86" i="33"/>
  <c r="D85" i="33" s="1"/>
  <c r="C86" i="33"/>
  <c r="C85" i="33" s="1"/>
  <c r="G83" i="33"/>
  <c r="G82" i="33"/>
  <c r="G81" i="33"/>
  <c r="F81" i="33"/>
  <c r="G80" i="33"/>
  <c r="F80" i="33"/>
  <c r="E77" i="33"/>
  <c r="D77" i="33"/>
  <c r="C77" i="33"/>
  <c r="G75" i="33"/>
  <c r="F75" i="33"/>
  <c r="D74" i="33"/>
  <c r="D72" i="33" s="1"/>
  <c r="D71" i="33" s="1"/>
  <c r="C74" i="33"/>
  <c r="C72" i="33" s="1"/>
  <c r="C71" i="33" s="1"/>
  <c r="G73" i="33"/>
  <c r="F73" i="33"/>
  <c r="G70" i="33"/>
  <c r="G68" i="33"/>
  <c r="F68" i="33"/>
  <c r="G67" i="33"/>
  <c r="F67" i="33"/>
  <c r="G66" i="33"/>
  <c r="F66" i="33"/>
  <c r="G65" i="33"/>
  <c r="F65" i="33"/>
  <c r="G64" i="33"/>
  <c r="F64" i="33"/>
  <c r="G63" i="33"/>
  <c r="F63" i="33"/>
  <c r="E62" i="33"/>
  <c r="D62" i="33"/>
  <c r="C62" i="33"/>
  <c r="G61" i="33"/>
  <c r="F61" i="33"/>
  <c r="G60" i="33"/>
  <c r="F60" i="33"/>
  <c r="E59" i="33"/>
  <c r="D59" i="33"/>
  <c r="C59" i="33"/>
  <c r="G58" i="33"/>
  <c r="F58" i="33"/>
  <c r="G57" i="33"/>
  <c r="F57" i="33"/>
  <c r="E56" i="33"/>
  <c r="D56" i="33"/>
  <c r="C56" i="33"/>
  <c r="G54" i="33"/>
  <c r="F54" i="33"/>
  <c r="G53" i="33"/>
  <c r="F53" i="33"/>
  <c r="E52" i="33"/>
  <c r="D52" i="33"/>
  <c r="C52" i="33"/>
  <c r="G51" i="33"/>
  <c r="F51" i="33"/>
  <c r="G50" i="33"/>
  <c r="F50" i="33"/>
  <c r="E49" i="33"/>
  <c r="D49" i="33"/>
  <c r="C49" i="33"/>
  <c r="G48" i="33"/>
  <c r="F48" i="33"/>
  <c r="G47" i="33"/>
  <c r="F47" i="33"/>
  <c r="E46" i="33"/>
  <c r="D46" i="33"/>
  <c r="C46" i="33"/>
  <c r="E45" i="33"/>
  <c r="D45" i="33"/>
  <c r="C45" i="33"/>
  <c r="E44" i="33"/>
  <c r="D44" i="33"/>
  <c r="C44" i="33"/>
  <c r="G41" i="33"/>
  <c r="F41" i="33"/>
  <c r="G40" i="33"/>
  <c r="F40" i="33"/>
  <c r="G39" i="33"/>
  <c r="F39" i="33"/>
  <c r="G38" i="33"/>
  <c r="F38" i="33"/>
  <c r="D37" i="33"/>
  <c r="C37" i="33"/>
  <c r="G36" i="33"/>
  <c r="F36" i="33"/>
  <c r="G35" i="33"/>
  <c r="F35" i="33"/>
  <c r="G34" i="33"/>
  <c r="F34" i="33"/>
  <c r="G33" i="33"/>
  <c r="F33" i="33"/>
  <c r="G31" i="33"/>
  <c r="F31" i="33"/>
  <c r="G30" i="33"/>
  <c r="F30" i="33"/>
  <c r="G29" i="33"/>
  <c r="F29" i="33"/>
  <c r="D27" i="33"/>
  <c r="E27" i="33"/>
  <c r="G24" i="33"/>
  <c r="F24" i="33"/>
  <c r="G23" i="33"/>
  <c r="F23" i="33"/>
  <c r="G22" i="33"/>
  <c r="F22" i="33"/>
  <c r="G21" i="33"/>
  <c r="F21" i="33"/>
  <c r="E20" i="33"/>
  <c r="F20" i="33" s="1"/>
  <c r="D20" i="33"/>
  <c r="C20" i="33"/>
  <c r="G19" i="33"/>
  <c r="F19" i="33"/>
  <c r="G18" i="33"/>
  <c r="F18" i="33"/>
  <c r="G17" i="33"/>
  <c r="F17" i="33"/>
  <c r="G16" i="33"/>
  <c r="F16" i="33"/>
  <c r="G15" i="33"/>
  <c r="F15" i="33"/>
  <c r="G14" i="33"/>
  <c r="F14" i="33"/>
  <c r="E13" i="33"/>
  <c r="D13" i="33"/>
  <c r="D11" i="33" s="1"/>
  <c r="D10" i="33" s="1"/>
  <c r="D9" i="33" s="1"/>
  <c r="C13" i="33"/>
  <c r="G12" i="33"/>
  <c r="F12" i="33"/>
  <c r="C11" i="33"/>
  <c r="C10" i="33" s="1"/>
  <c r="G100" i="33" l="1"/>
  <c r="F104" i="33"/>
  <c r="G85" i="33"/>
  <c r="C9" i="33"/>
  <c r="G77" i="33"/>
  <c r="E98" i="33"/>
  <c r="F86" i="33"/>
  <c r="F37" i="33"/>
  <c r="G13" i="33"/>
  <c r="F77" i="33"/>
  <c r="F99" i="33"/>
  <c r="F52" i="33"/>
  <c r="F85" i="33"/>
  <c r="F100" i="33"/>
  <c r="G104" i="33"/>
  <c r="C110" i="33"/>
  <c r="G49" i="33"/>
  <c r="E74" i="33"/>
  <c r="G74" i="33" s="1"/>
  <c r="G86" i="33"/>
  <c r="G101" i="33"/>
  <c r="G114" i="33"/>
  <c r="G62" i="33"/>
  <c r="G45" i="33"/>
  <c r="C43" i="33"/>
  <c r="G28" i="33"/>
  <c r="F45" i="33"/>
  <c r="C55" i="33"/>
  <c r="D55" i="33"/>
  <c r="F62" i="33"/>
  <c r="G37" i="33"/>
  <c r="G59" i="33"/>
  <c r="F56" i="33"/>
  <c r="D43" i="33"/>
  <c r="G52" i="33"/>
  <c r="F28" i="33"/>
  <c r="E43" i="33"/>
  <c r="F43" i="33" s="1"/>
  <c r="F46" i="33"/>
  <c r="C97" i="33"/>
  <c r="C84" i="33" s="1"/>
  <c r="G110" i="33"/>
  <c r="F110" i="33"/>
  <c r="D97" i="33"/>
  <c r="D84" i="33" s="1"/>
  <c r="G98" i="33"/>
  <c r="F98" i="33"/>
  <c r="E97" i="33"/>
  <c r="E84" i="33" s="1"/>
  <c r="G20" i="33"/>
  <c r="G46" i="33"/>
  <c r="F49" i="33"/>
  <c r="G56" i="33"/>
  <c r="F59" i="33"/>
  <c r="G107" i="33"/>
  <c r="F13" i="33"/>
  <c r="C27" i="33"/>
  <c r="E55" i="33"/>
  <c r="G99" i="33"/>
  <c r="E11" i="33"/>
  <c r="F44" i="33"/>
  <c r="F101" i="33"/>
  <c r="F111" i="33"/>
  <c r="G111" i="33"/>
  <c r="G44" i="33"/>
  <c r="F74" i="33" l="1"/>
  <c r="E72" i="33"/>
  <c r="G72" i="33" s="1"/>
  <c r="C42" i="33"/>
  <c r="D42" i="33"/>
  <c r="D26" i="33" s="1"/>
  <c r="D25" i="33" s="1"/>
  <c r="D69" i="33" s="1"/>
  <c r="G43" i="33"/>
  <c r="E42" i="33"/>
  <c r="G42" i="33" s="1"/>
  <c r="C26" i="33"/>
  <c r="C25" i="33" s="1"/>
  <c r="C69" i="33" s="1"/>
  <c r="F42" i="33"/>
  <c r="G84" i="33"/>
  <c r="F84" i="33"/>
  <c r="F27" i="33"/>
  <c r="E71" i="33"/>
  <c r="G55" i="33"/>
  <c r="F55" i="33"/>
  <c r="E10" i="33"/>
  <c r="F11" i="33"/>
  <c r="F10" i="33" s="1"/>
  <c r="G11" i="33"/>
  <c r="G27" i="33"/>
  <c r="G97" i="33"/>
  <c r="F97" i="33"/>
  <c r="F72" i="33" l="1"/>
  <c r="E26" i="33"/>
  <c r="F26" i="33"/>
  <c r="E25" i="33"/>
  <c r="G26" i="33"/>
  <c r="G71" i="33"/>
  <c r="F71" i="33"/>
  <c r="E9" i="33"/>
  <c r="G10" i="33"/>
  <c r="G25" i="33" l="1"/>
  <c r="F25" i="33"/>
  <c r="E69" i="33"/>
  <c r="G9" i="33"/>
  <c r="F9" i="33"/>
  <c r="G69" i="33" l="1"/>
  <c r="F69" i="33"/>
</calcChain>
</file>

<file path=xl/sharedStrings.xml><?xml version="1.0" encoding="utf-8"?>
<sst xmlns="http://schemas.openxmlformats.org/spreadsheetml/2006/main" count="187" uniqueCount="107">
  <si>
    <t>I</t>
  </si>
  <si>
    <t>Chi đầu tư phát triển</t>
  </si>
  <si>
    <t>III</t>
  </si>
  <si>
    <t>A</t>
  </si>
  <si>
    <t>B</t>
  </si>
  <si>
    <t>STT</t>
  </si>
  <si>
    <t>Nội dung</t>
  </si>
  <si>
    <t>2.1</t>
  </si>
  <si>
    <t>2.2</t>
  </si>
  <si>
    <t>a</t>
  </si>
  <si>
    <t>b</t>
  </si>
  <si>
    <t>c</t>
  </si>
  <si>
    <t>d</t>
  </si>
  <si>
    <t>Chi từ nguồn thu xổ số kiến thiết</t>
  </si>
  <si>
    <t>CTMTQG Xây dựng nông thôn mới</t>
  </si>
  <si>
    <t>Bổ sung cân đối</t>
  </si>
  <si>
    <t>Chi các chương trình mục tiêu quốc gia</t>
  </si>
  <si>
    <t>Tương đối (%)</t>
  </si>
  <si>
    <t>So sánh (*)</t>
  </si>
  <si>
    <t>Thu từ các khoản hoàn trả giữa các cấp ngân sách</t>
  </si>
  <si>
    <t>NGÂN SÁCH CẤP TỈNH</t>
  </si>
  <si>
    <t xml:space="preserve"> - Bổ sung có mục tiêu</t>
  </si>
  <si>
    <t>Chi các chương trình mục tiêu, nhiệm vụ</t>
  </si>
  <si>
    <t>II.1</t>
  </si>
  <si>
    <t>Vốn trong nước</t>
  </si>
  <si>
    <t>II.2</t>
  </si>
  <si>
    <t>Thu kết dư</t>
  </si>
  <si>
    <t>Thu cân đối NSĐP</t>
  </si>
  <si>
    <t>Nguồn cân đối</t>
  </si>
  <si>
    <t>Thu 100% + điều tiết</t>
  </si>
  <si>
    <t>Thu bổ sung từ NS cấp trên</t>
  </si>
  <si>
    <t xml:space="preserve"> - BS cân đối</t>
  </si>
  <si>
    <t>Nguồn TW bổ sung CT MTQG, CTMT, nhiệm vụ</t>
  </si>
  <si>
    <t xml:space="preserve"> - Bổ sung chi đầu tư phát triển</t>
  </si>
  <si>
    <t xml:space="preserve"> - Bổ sung Chương trình mục tiêu, nhiệm vụ</t>
  </si>
  <si>
    <t xml:space="preserve"> - Bổ sung Chương trình MTQG</t>
  </si>
  <si>
    <t>TỔNG CHI NSĐP</t>
  </si>
  <si>
    <t>Chi cân đối NSĐP</t>
  </si>
  <si>
    <t>1.1</t>
  </si>
  <si>
    <t>Chi ĐTPT</t>
  </si>
  <si>
    <t>1.2</t>
  </si>
  <si>
    <t>Chi TX</t>
  </si>
  <si>
    <t>Gồm: - Giáo dục - đào tạo</t>
  </si>
  <si>
    <t xml:space="preserve">          - Khoa học công nghệ</t>
  </si>
  <si>
    <t xml:space="preserve">       </t>
  </si>
  <si>
    <t xml:space="preserve">          - Chi thường xuyên còn lại</t>
  </si>
  <si>
    <t>1.3</t>
  </si>
  <si>
    <t>Chi trả nợ lãi do CQĐP vay</t>
  </si>
  <si>
    <t>1.4</t>
  </si>
  <si>
    <t>Chi tạo nguồn CCTL</t>
  </si>
  <si>
    <t>1.5</t>
  </si>
  <si>
    <t>Chi bổ sung Quỹ DTTC</t>
  </si>
  <si>
    <t>1.6</t>
  </si>
  <si>
    <t>Dự phòng</t>
  </si>
  <si>
    <t>Chi CT MTQG, CTMT, nhiệm vụ</t>
  </si>
  <si>
    <t xml:space="preserve">II </t>
  </si>
  <si>
    <t xml:space="preserve">Chi đầu tư các dự án từ nguồn vốn ngoài nước </t>
  </si>
  <si>
    <t xml:space="preserve">Chi đầu tư các dự án từ nguồn vốn trong nước </t>
  </si>
  <si>
    <t>Chương trình mục tiêu, nhiệm vụ thường xuyên</t>
  </si>
  <si>
    <t xml:space="preserve">Vốn ngoài nước </t>
  </si>
  <si>
    <t>Tổng thu NSĐP</t>
  </si>
  <si>
    <t xml:space="preserve">Thu chuyển nguồn </t>
  </si>
  <si>
    <t>Tổng chi NSĐP</t>
  </si>
  <si>
    <t xml:space="preserve">Tổng thu NSĐP </t>
  </si>
  <si>
    <t>Chi nộp ngân sách cấp trên</t>
  </si>
  <si>
    <t>Vốn đầu tư phát triển</t>
  </si>
  <si>
    <t>Vốn sự nghiệp</t>
  </si>
  <si>
    <t>Chi thuộc nhiệm vụ chi NS cấp tỉnh</t>
  </si>
  <si>
    <t>2.2.1</t>
  </si>
  <si>
    <t>2.2.2</t>
  </si>
  <si>
    <t>Bổ sung có mục tiêu thực hiện chế độ, chính sách, nhiệm vụ</t>
  </si>
  <si>
    <t>II.3</t>
  </si>
  <si>
    <t>Chi chuyển nguồn sang năm sau</t>
  </si>
  <si>
    <t>II.4</t>
  </si>
  <si>
    <t>BỘI THU/BỘI CHI NSĐP</t>
  </si>
  <si>
    <t>Bội thu</t>
  </si>
  <si>
    <t>Bội chi</t>
  </si>
  <si>
    <t>Ghi chú:</t>
  </si>
  <si>
    <t>(*) Đối với chỉ tiêu thu: so sánh năm kế hoạch với ước thực hiện năm hiện hành; đối với chỉ tiêu chi: so sánh năm kế hoạch với dự toán năm hiện hành</t>
  </si>
  <si>
    <t>Chi từ nguồn bội chi NSĐP</t>
  </si>
  <si>
    <t>Thu kết dư ngân sách</t>
  </si>
  <si>
    <t>Đơn vị: Triệu đồng.</t>
  </si>
  <si>
    <t>Chi từ nguồn thu tiền sử dụng đất</t>
  </si>
  <si>
    <t>Thu từ Quỹ dự trữ tài chính</t>
  </si>
  <si>
    <t>Chi đầu tư các dự án từ nguồn vốn trong nước</t>
  </si>
  <si>
    <t>Thu từ hỗ trợ của địa phương khác</t>
  </si>
  <si>
    <t>Chi từ nguồn NSĐP</t>
  </si>
  <si>
    <t>CTMTQG phát triển kinh tế - xã hội vùng đồng bào dân tộc thiểu số và miền núi</t>
  </si>
  <si>
    <t>Nguồn NSĐP</t>
  </si>
  <si>
    <t xml:space="preserve">  + KP thường xuyên</t>
  </si>
  <si>
    <t xml:space="preserve">  + Vốn ĐT XDCB</t>
  </si>
  <si>
    <t>Thu bổ sung chương trình MTQG, Chương trình mục tiêu, nhiệm vụ</t>
  </si>
  <si>
    <t>CTMTQG Giảm nghèo bền vững</t>
  </si>
  <si>
    <t>Tuyệt
 đối</t>
  </si>
  <si>
    <t>NGÂN SÁCH HUYỆN, THỊ XÃ, THÀNH PHỐ</t>
  </si>
  <si>
    <t>Dự toán
năm 2024</t>
  </si>
  <si>
    <t>Bổ sung cho ngân sách huyện, thị xã, thành phố</t>
  </si>
  <si>
    <t>Nguồn bội chi NSĐP</t>
  </si>
  <si>
    <t>e</t>
  </si>
  <si>
    <t>Thu chuyển nguồn năm trước sang (NSTW)</t>
  </si>
  <si>
    <t>Ước thực hiện
năm 2024</t>
  </si>
  <si>
    <t>Dự toán
năm 2025</t>
  </si>
  <si>
    <t xml:space="preserve"> - Bổ sung nguồn CCTL</t>
  </si>
  <si>
    <t>Chi hoàn trả tiền vốn ứng Quỹ Phát triển đất</t>
  </si>
  <si>
    <t>Biểu số 34/CK-NSNN</t>
  </si>
  <si>
    <t>CÂN ĐỐI NGÂN SÁCH ĐỊA PHƯƠNG NĂM 2024</t>
  </si>
  <si>
    <t>Dự toán trình Hội đồng nhân dân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</si>
</sst>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;[Red]#,##0"/>
    <numFmt numFmtId="168" formatCode="0.0%"/>
    <numFmt numFmtId="169" formatCode="_(* #,##0_);_(* \(#,##0\);_(* &quot;-&quot;??_);_(@_)"/>
    <numFmt numFmtId="170" formatCode="#,#0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12"/>
      <name val="VNI-Times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1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u/>
      <sz val="11"/>
      <name val="Times New Roman"/>
      <family val="1"/>
    </font>
    <font>
      <sz val="11"/>
      <color indexed="8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3"/>
      <name val="Times New Roman"/>
      <family val="1"/>
    </font>
    <font>
      <u/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0"/>
      <name val="VNI-Times"/>
    </font>
    <font>
      <i/>
      <sz val="11"/>
      <color rgb="FFFF0000"/>
      <name val="Times New Roman"/>
      <family val="1"/>
    </font>
    <font>
      <sz val="12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5" fillId="0" borderId="5" applyNumberFormat="0" applyFont="0" applyAlignment="0"/>
    <xf numFmtId="9" fontId="3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43" fontId="25" fillId="0" borderId="0" applyFont="0" applyFill="0" applyBorder="0" applyAlignment="0" applyProtection="0"/>
    <xf numFmtId="0" fontId="22" fillId="0" borderId="0"/>
    <xf numFmtId="0" fontId="22" fillId="0" borderId="0"/>
    <xf numFmtId="164" fontId="2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7" fillId="0" borderId="0"/>
    <xf numFmtId="43" fontId="2" fillId="0" borderId="0" applyFont="0" applyFill="0" applyBorder="0" applyAlignment="0" applyProtection="0"/>
    <xf numFmtId="0" fontId="3" fillId="0" borderId="0"/>
    <xf numFmtId="0" fontId="22" fillId="0" borderId="0"/>
    <xf numFmtId="165" fontId="22" fillId="0" borderId="0" applyFont="0" applyFill="0" applyBorder="0" applyAlignment="0" applyProtection="0"/>
    <xf numFmtId="0" fontId="2" fillId="0" borderId="0"/>
    <xf numFmtId="0" fontId="22" fillId="0" borderId="0"/>
    <xf numFmtId="0" fontId="22" fillId="0" borderId="0"/>
    <xf numFmtId="165" fontId="27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5" fontId="15" fillId="0" borderId="0" applyFont="0" applyFill="0" applyBorder="0" applyAlignment="0" applyProtection="0"/>
    <xf numFmtId="0" fontId="22" fillId="0" borderId="0"/>
    <xf numFmtId="0" fontId="15" fillId="0" borderId="0"/>
    <xf numFmtId="0" fontId="2" fillId="0" borderId="0"/>
    <xf numFmtId="0" fontId="2" fillId="0" borderId="0"/>
    <xf numFmtId="0" fontId="22" fillId="0" borderId="0"/>
    <xf numFmtId="43" fontId="2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2" fillId="0" borderId="0"/>
    <xf numFmtId="165" fontId="2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99">
    <xf numFmtId="0" fontId="0" fillId="0" borderId="0" xfId="0"/>
    <xf numFmtId="168" fontId="12" fillId="0" borderId="3" xfId="4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0" fontId="6" fillId="0" borderId="0" xfId="1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vertical="center"/>
    </xf>
    <xf numFmtId="168" fontId="10" fillId="0" borderId="2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168" fontId="10" fillId="0" borderId="3" xfId="4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168" fontId="9" fillId="0" borderId="3" xfId="4" applyNumberFormat="1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8" fontId="13" fillId="0" borderId="3" xfId="4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168" fontId="10" fillId="0" borderId="3" xfId="4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168" fontId="20" fillId="0" borderId="3" xfId="4" applyNumberFormat="1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3" fontId="18" fillId="0" borderId="3" xfId="0" applyNumberFormat="1" applyFont="1" applyBorder="1" applyAlignment="1">
      <alignment vertical="center"/>
    </xf>
    <xf numFmtId="3" fontId="16" fillId="0" borderId="3" xfId="45" applyNumberFormat="1" applyFont="1" applyFill="1" applyBorder="1" applyAlignment="1">
      <alignment horizontal="right"/>
    </xf>
    <xf numFmtId="3" fontId="18" fillId="0" borderId="3" xfId="0" applyNumberFormat="1" applyFont="1" applyBorder="1" applyAlignment="1">
      <alignment vertical="center" wrapText="1"/>
    </xf>
    <xf numFmtId="3" fontId="8" fillId="0" borderId="3" xfId="45" applyNumberFormat="1" applyFont="1" applyFill="1" applyBorder="1" applyAlignment="1">
      <alignment horizontal="right"/>
    </xf>
    <xf numFmtId="2" fontId="20" fillId="0" borderId="3" xfId="0" applyNumberFormat="1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3" xfId="3" applyFont="1" applyBorder="1" applyAlignment="1">
      <alignment vertical="center"/>
    </xf>
    <xf numFmtId="3" fontId="26" fillId="0" borderId="3" xfId="0" applyNumberFormat="1" applyFont="1" applyBorder="1" applyAlignment="1">
      <alignment vertical="center"/>
    </xf>
    <xf numFmtId="168" fontId="26" fillId="0" borderId="3" xfId="4" applyNumberFormat="1" applyFont="1" applyFill="1" applyBorder="1" applyAlignment="1">
      <alignment vertical="center"/>
    </xf>
    <xf numFmtId="0" fontId="13" fillId="0" borderId="3" xfId="3" applyFont="1" applyBorder="1" applyAlignment="1">
      <alignment vertical="center"/>
    </xf>
    <xf numFmtId="0" fontId="21" fillId="0" borderId="3" xfId="50" applyFont="1" applyBorder="1" applyAlignment="1">
      <alignment horizontal="center" vertical="center"/>
    </xf>
    <xf numFmtId="0" fontId="21" fillId="0" borderId="3" xfId="3" applyFont="1" applyBorder="1" applyAlignment="1">
      <alignment vertical="center" wrapText="1"/>
    </xf>
    <xf numFmtId="0" fontId="5" fillId="0" borderId="3" xfId="50" applyFont="1" applyBorder="1" applyAlignment="1">
      <alignment horizontal="right" vertical="center"/>
    </xf>
    <xf numFmtId="0" fontId="5" fillId="0" borderId="3" xfId="3" applyFont="1" applyBorder="1" applyAlignment="1">
      <alignment vertical="center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3" fontId="5" fillId="0" borderId="3" xfId="47" applyNumberFormat="1" applyFont="1" applyBorder="1" applyAlignment="1">
      <alignment vertical="center"/>
    </xf>
    <xf numFmtId="0" fontId="19" fillId="0" borderId="3" xfId="47" applyFont="1" applyBorder="1" applyAlignment="1">
      <alignment vertical="center"/>
    </xf>
    <xf numFmtId="0" fontId="32" fillId="0" borderId="3" xfId="47" applyFont="1" applyBorder="1" applyAlignment="1">
      <alignment vertical="center"/>
    </xf>
    <xf numFmtId="168" fontId="17" fillId="0" borderId="3" xfId="4" applyNumberFormat="1" applyFont="1" applyFill="1" applyBorder="1" applyAlignment="1">
      <alignment vertical="center"/>
    </xf>
    <xf numFmtId="168" fontId="29" fillId="0" borderId="3" xfId="4" applyNumberFormat="1" applyFont="1" applyFill="1" applyBorder="1" applyAlignment="1">
      <alignment vertical="center"/>
    </xf>
    <xf numFmtId="168" fontId="18" fillId="0" borderId="3" xfId="4" applyNumberFormat="1" applyFont="1" applyFill="1" applyBorder="1" applyAlignment="1">
      <alignment vertical="center"/>
    </xf>
    <xf numFmtId="170" fontId="24" fillId="0" borderId="3" xfId="4" applyNumberFormat="1" applyFont="1" applyFill="1" applyBorder="1" applyAlignment="1">
      <alignment vertical="center"/>
    </xf>
    <xf numFmtId="2" fontId="10" fillId="0" borderId="3" xfId="0" applyNumberFormat="1" applyFont="1" applyBorder="1" applyAlignment="1">
      <alignment vertical="center" wrapText="1"/>
    </xf>
    <xf numFmtId="168" fontId="31" fillId="0" borderId="3" xfId="4" applyNumberFormat="1" applyFont="1" applyFill="1" applyBorder="1" applyAlignment="1">
      <alignment vertical="center"/>
    </xf>
    <xf numFmtId="168" fontId="28" fillId="0" borderId="3" xfId="4" applyNumberFormat="1" applyFont="1" applyFill="1" applyBorder="1" applyAlignment="1">
      <alignment vertical="center"/>
    </xf>
    <xf numFmtId="0" fontId="26" fillId="0" borderId="3" xfId="3" applyFont="1" applyBorder="1" applyAlignment="1">
      <alignment vertical="center" wrapText="1"/>
    </xf>
    <xf numFmtId="3" fontId="5" fillId="0" borderId="3" xfId="50" applyNumberFormat="1" applyFont="1" applyBorder="1" applyAlignment="1">
      <alignment vertical="center"/>
    </xf>
    <xf numFmtId="0" fontId="17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168" fontId="18" fillId="0" borderId="4" xfId="4" applyNumberFormat="1" applyFont="1" applyFill="1" applyBorder="1" applyAlignment="1">
      <alignment vertical="center"/>
    </xf>
    <xf numFmtId="0" fontId="20" fillId="0" borderId="0" xfId="0" applyFont="1"/>
    <xf numFmtId="0" fontId="10" fillId="0" borderId="3" xfId="0" applyFont="1" applyBorder="1" applyAlignment="1">
      <alignment horizontal="left" vertical="center" wrapText="1"/>
    </xf>
    <xf numFmtId="3" fontId="34" fillId="2" borderId="3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0" fillId="0" borderId="0" xfId="66" applyFont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3" fontId="5" fillId="0" borderId="6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</cellXfs>
  <cellStyles count="70">
    <cellStyle name="Comma [0] 2" xfId="38"/>
    <cellStyle name="Comma 10" xfId="53"/>
    <cellStyle name="Comma 10 10" xfId="49"/>
    <cellStyle name="Comma 18" xfId="69"/>
    <cellStyle name="Comma 2" xfId="2"/>
    <cellStyle name="Comma 2 2 4 2 5" xfId="62"/>
    <cellStyle name="Comma 2 2 4 6" xfId="61"/>
    <cellStyle name="Comma 2 5" xfId="39"/>
    <cellStyle name="Comma 4" xfId="51"/>
    <cellStyle name="Comma 4 2 2" xfId="35"/>
    <cellStyle name="Comma 4 2 2 2" xfId="42"/>
    <cellStyle name="Comma 4 2 2 2 4" xfId="68"/>
    <cellStyle name="Comma 4 2 2 4 12" xfId="59"/>
    <cellStyle name="Comma 5" xfId="40"/>
    <cellStyle name="Comma 6" xfId="45"/>
    <cellStyle name="Comma 6 2" xfId="65"/>
    <cellStyle name="dtchi98" xfId="3"/>
    <cellStyle name="Normal" xfId="0" builtinId="0"/>
    <cellStyle name="Normal 10" xfId="27"/>
    <cellStyle name="Normal 13" xfId="28"/>
    <cellStyle name="Normal 15" xfId="25"/>
    <cellStyle name="Normal 16" xfId="34"/>
    <cellStyle name="Normal 17" xfId="31"/>
    <cellStyle name="Normal 18" xfId="29"/>
    <cellStyle name="Normal 18 12" xfId="41"/>
    <cellStyle name="Normal 2" xfId="46"/>
    <cellStyle name="Normal 2 15" xfId="50"/>
    <cellStyle name="Normal 2 2" xfId="67"/>
    <cellStyle name="Normal 2 2 12" xfId="47"/>
    <cellStyle name="Normal 2 2 2 2" xfId="36"/>
    <cellStyle name="Normal 2 3 2" xfId="54"/>
    <cellStyle name="Normal 21" xfId="30"/>
    <cellStyle name="Normal 23" xfId="33"/>
    <cellStyle name="Normal 25" xfId="32"/>
    <cellStyle name="Normal 27" xfId="43"/>
    <cellStyle name="Normal 29" xfId="5"/>
    <cellStyle name="Normal 3 2" xfId="44"/>
    <cellStyle name="Normal 30" xfId="6"/>
    <cellStyle name="Normal 31" xfId="7"/>
    <cellStyle name="Normal 32" xfId="10"/>
    <cellStyle name="Normal 34" xfId="20"/>
    <cellStyle name="Normal 36" xfId="22"/>
    <cellStyle name="Normal 37" xfId="17"/>
    <cellStyle name="Normal 38" xfId="12"/>
    <cellStyle name="Normal 39" xfId="15"/>
    <cellStyle name="Normal 4" xfId="1"/>
    <cellStyle name="Normal 4 2" xfId="66"/>
    <cellStyle name="Normal 4 2 2" xfId="37"/>
    <cellStyle name="Normal 40" xfId="18"/>
    <cellStyle name="Normal 41" xfId="19"/>
    <cellStyle name="Normal 42" xfId="14"/>
    <cellStyle name="Normal 43" xfId="23"/>
    <cellStyle name="Normal 44" xfId="11"/>
    <cellStyle name="Normal 45" xfId="9"/>
    <cellStyle name="Normal 47" xfId="8"/>
    <cellStyle name="Normal 48" xfId="13"/>
    <cellStyle name="Normal 49" xfId="24"/>
    <cellStyle name="Normal 5" xfId="26"/>
    <cellStyle name="Normal 50" xfId="21"/>
    <cellStyle name="Normal 51" xfId="16"/>
    <cellStyle name="Normal 6 3" xfId="58"/>
    <cellStyle name="Normal 7 2 3 2 12" xfId="56"/>
    <cellStyle name="Normal 7 2 3 2 2" xfId="64"/>
    <cellStyle name="Normal 7 2 3 2 3" xfId="52"/>
    <cellStyle name="Normal 7 2 3 2 3 8" xfId="57"/>
    <cellStyle name="Normal 7 2 4 2 11" xfId="60"/>
    <cellStyle name="Normal 9" xfId="55"/>
    <cellStyle name="Normal 9 2 2" xfId="48"/>
    <cellStyle name="Normal 9 2 5" xfId="63"/>
    <cellStyle name="Percent" xfId="4" builtinId="5"/>
  </cellStyles>
  <dxfs count="0"/>
  <tableStyles count="0" defaultTableStyle="TableStyleMedium9" defaultPivotStyle="PivotStyleLight16"/>
  <colors>
    <mruColors>
      <color rgb="FF0000FF"/>
      <color rgb="FFCC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0"/>
  <sheetViews>
    <sheetView tabSelected="1" zoomScale="115" zoomScaleNormal="115" workbookViewId="0">
      <pane xSplit="2" ySplit="10" topLeftCell="C14" activePane="bottomRight" state="frozen"/>
      <selection activeCell="B11" sqref="B11"/>
      <selection pane="topRight" activeCell="B11" sqref="B11"/>
      <selection pane="bottomLeft" activeCell="B11" sqref="B11"/>
      <selection pane="bottomRight" activeCell="C9" sqref="C9"/>
    </sheetView>
  </sheetViews>
  <sheetFormatPr defaultColWidth="9.109375" defaultRowHeight="13.8"/>
  <cols>
    <col min="1" max="1" width="6.33203125" style="4" customWidth="1"/>
    <col min="2" max="2" width="44" style="4" customWidth="1"/>
    <col min="3" max="3" width="12.109375" style="3" customWidth="1"/>
    <col min="4" max="4" width="10.88671875" style="3" customWidth="1"/>
    <col min="5" max="5" width="11.88671875" style="3" customWidth="1"/>
    <col min="6" max="6" width="11.109375" style="3" customWidth="1"/>
    <col min="7" max="7" width="9.33203125" style="4" customWidth="1"/>
    <col min="8" max="8" width="9.109375" style="4"/>
    <col min="9" max="9" width="11.33203125" style="4" bestFit="1" customWidth="1"/>
    <col min="10" max="10" width="10.5546875" style="4" customWidth="1"/>
    <col min="11" max="16384" width="9.109375" style="4"/>
  </cols>
  <sheetData>
    <row r="1" spans="1:10" ht="15.6">
      <c r="A1" s="5"/>
      <c r="F1" s="91" t="s">
        <v>104</v>
      </c>
      <c r="G1" s="91"/>
    </row>
    <row r="2" spans="1:10" ht="44.25" customHeight="1">
      <c r="A2" s="92" t="s">
        <v>105</v>
      </c>
      <c r="B2" s="92"/>
      <c r="C2" s="92"/>
      <c r="D2" s="92"/>
      <c r="E2" s="92"/>
      <c r="F2" s="92"/>
      <c r="G2" s="92"/>
    </row>
    <row r="3" spans="1:10" s="6" customFormat="1" ht="19.5" customHeight="1">
      <c r="A3" s="93" t="s">
        <v>106</v>
      </c>
      <c r="B3" s="93"/>
      <c r="C3" s="93"/>
      <c r="D3" s="93"/>
      <c r="E3" s="93"/>
      <c r="F3" s="93"/>
      <c r="G3" s="93"/>
    </row>
    <row r="4" spans="1:10" ht="20.25" customHeight="1">
      <c r="F4" s="95" t="s">
        <v>81</v>
      </c>
      <c r="G4" s="95"/>
    </row>
    <row r="5" spans="1:10" ht="15" customHeight="1">
      <c r="A5" s="96" t="s">
        <v>5</v>
      </c>
      <c r="B5" s="96" t="s">
        <v>6</v>
      </c>
      <c r="C5" s="97" t="s">
        <v>95</v>
      </c>
      <c r="D5" s="97" t="s">
        <v>100</v>
      </c>
      <c r="E5" s="97" t="s">
        <v>101</v>
      </c>
      <c r="F5" s="98" t="s">
        <v>18</v>
      </c>
      <c r="G5" s="98"/>
    </row>
    <row r="6" spans="1:10" s="7" customFormat="1" ht="35.25" customHeight="1">
      <c r="A6" s="96"/>
      <c r="B6" s="96"/>
      <c r="C6" s="97"/>
      <c r="D6" s="97"/>
      <c r="E6" s="97"/>
      <c r="F6" s="19" t="s">
        <v>93</v>
      </c>
      <c r="G6" s="20" t="s">
        <v>17</v>
      </c>
    </row>
    <row r="7" spans="1:10" s="8" customFormat="1" ht="13.2">
      <c r="A7" s="21" t="s">
        <v>3</v>
      </c>
      <c r="B7" s="21" t="s">
        <v>4</v>
      </c>
      <c r="C7" s="22">
        <v>1</v>
      </c>
      <c r="D7" s="22">
        <v>2</v>
      </c>
      <c r="E7" s="22">
        <v>3</v>
      </c>
      <c r="F7" s="22">
        <v>4</v>
      </c>
      <c r="G7" s="21">
        <v>5</v>
      </c>
    </row>
    <row r="8" spans="1:10" s="9" customFormat="1" ht="16.5" customHeight="1">
      <c r="A8" s="23" t="s">
        <v>3</v>
      </c>
      <c r="B8" s="24" t="s">
        <v>20</v>
      </c>
      <c r="C8" s="25"/>
      <c r="D8" s="25"/>
      <c r="E8" s="25"/>
      <c r="F8" s="25"/>
      <c r="G8" s="26"/>
    </row>
    <row r="9" spans="1:10" s="9" customFormat="1">
      <c r="A9" s="27" t="s">
        <v>0</v>
      </c>
      <c r="B9" s="28" t="s">
        <v>60</v>
      </c>
      <c r="C9" s="29">
        <f>C10+C20+C24</f>
        <v>7499712</v>
      </c>
      <c r="D9" s="29">
        <f t="shared" ref="D9:E9" si="0">D10+D20+D24</f>
        <v>10844543.387109907</v>
      </c>
      <c r="E9" s="29">
        <f t="shared" si="0"/>
        <v>8731521.9812004007</v>
      </c>
      <c r="F9" s="29">
        <f>E9-D9</f>
        <v>-2113021.4059095066</v>
      </c>
      <c r="G9" s="30">
        <f>IFERROR(E9/D9,"")</f>
        <v>0.80515349236178113</v>
      </c>
      <c r="I9" s="10"/>
      <c r="J9" s="10"/>
    </row>
    <row r="10" spans="1:10" s="9" customFormat="1">
      <c r="A10" s="27">
        <v>1</v>
      </c>
      <c r="B10" s="28" t="s">
        <v>27</v>
      </c>
      <c r="C10" s="29">
        <f t="shared" ref="C10:E10" si="1">C11+C16+C15+C17+C18+C19</f>
        <v>6629169</v>
      </c>
      <c r="D10" s="29">
        <f t="shared" si="1"/>
        <v>8924203.4053609073</v>
      </c>
      <c r="E10" s="29">
        <f t="shared" si="1"/>
        <v>8127625.9812003998</v>
      </c>
      <c r="F10" s="29">
        <f>F11+F16+F15+F17+F18+F19</f>
        <v>-796577.42416050634</v>
      </c>
      <c r="G10" s="30">
        <f t="shared" ref="G10:G24" si="2">IFERROR(E10/D10,"")</f>
        <v>0.91073966067582113</v>
      </c>
      <c r="I10" s="10"/>
      <c r="J10" s="10"/>
    </row>
    <row r="11" spans="1:10" s="9" customFormat="1">
      <c r="A11" s="27" t="s">
        <v>38</v>
      </c>
      <c r="B11" s="28" t="s">
        <v>28</v>
      </c>
      <c r="C11" s="29">
        <f>C12+C13</f>
        <v>6622993</v>
      </c>
      <c r="D11" s="29">
        <f>D12+D13</f>
        <v>6623999.7649349067</v>
      </c>
      <c r="E11" s="29">
        <f>E12+E13</f>
        <v>7544073</v>
      </c>
      <c r="F11" s="29">
        <f>E11-D11</f>
        <v>920073.23506509326</v>
      </c>
      <c r="G11" s="30">
        <f>IFERROR(E11/D11,"")</f>
        <v>1.1388999498362957</v>
      </c>
      <c r="I11" s="10"/>
      <c r="J11" s="10"/>
    </row>
    <row r="12" spans="1:10" s="11" customFormat="1">
      <c r="A12" s="31" t="s">
        <v>9</v>
      </c>
      <c r="B12" s="32" t="s">
        <v>29</v>
      </c>
      <c r="C12" s="33">
        <v>6158344</v>
      </c>
      <c r="D12" s="33">
        <v>6159350.7649349067</v>
      </c>
      <c r="E12" s="33">
        <v>7070124</v>
      </c>
      <c r="F12" s="33">
        <f t="shared" ref="F12:F19" si="3">E12-D12</f>
        <v>910773.23506509326</v>
      </c>
      <c r="G12" s="34">
        <f t="shared" si="2"/>
        <v>1.1478683825331253</v>
      </c>
      <c r="I12" s="12"/>
      <c r="J12" s="10"/>
    </row>
    <row r="13" spans="1:10" s="11" customFormat="1">
      <c r="A13" s="31" t="s">
        <v>10</v>
      </c>
      <c r="B13" s="32" t="s">
        <v>30</v>
      </c>
      <c r="C13" s="33">
        <f>C14</f>
        <v>464649</v>
      </c>
      <c r="D13" s="33">
        <f>D14</f>
        <v>464649</v>
      </c>
      <c r="E13" s="33">
        <f>E14</f>
        <v>473949</v>
      </c>
      <c r="F13" s="33">
        <f t="shared" si="3"/>
        <v>9300</v>
      </c>
      <c r="G13" s="34">
        <f>IFERROR(E13/D13,"")</f>
        <v>1.0200151081784314</v>
      </c>
      <c r="I13" s="12"/>
      <c r="J13" s="10"/>
    </row>
    <row r="14" spans="1:10" s="13" customFormat="1">
      <c r="A14" s="35"/>
      <c r="B14" s="36" t="s">
        <v>31</v>
      </c>
      <c r="C14" s="37">
        <v>464649</v>
      </c>
      <c r="D14" s="37">
        <v>464649</v>
      </c>
      <c r="E14" s="37">
        <v>473949</v>
      </c>
      <c r="F14" s="37">
        <f t="shared" si="3"/>
        <v>9300</v>
      </c>
      <c r="G14" s="38">
        <f t="shared" si="2"/>
        <v>1.0200151081784314</v>
      </c>
    </row>
    <row r="15" spans="1:10" s="14" customFormat="1" ht="27.6">
      <c r="A15" s="39" t="s">
        <v>40</v>
      </c>
      <c r="B15" s="40" t="s">
        <v>19</v>
      </c>
      <c r="C15" s="41"/>
      <c r="D15" s="41"/>
      <c r="E15" s="41"/>
      <c r="F15" s="41">
        <f t="shared" si="3"/>
        <v>0</v>
      </c>
      <c r="G15" s="42" t="str">
        <f t="shared" si="2"/>
        <v/>
      </c>
    </row>
    <row r="16" spans="1:10" s="9" customFormat="1">
      <c r="A16" s="27" t="s">
        <v>46</v>
      </c>
      <c r="B16" s="28" t="s">
        <v>61</v>
      </c>
      <c r="C16" s="29">
        <v>6176</v>
      </c>
      <c r="D16" s="29">
        <v>2298503.6404259996</v>
      </c>
      <c r="E16" s="29">
        <v>583552.98120040004</v>
      </c>
      <c r="F16" s="29">
        <f t="shared" si="3"/>
        <v>-1714950.6592255996</v>
      </c>
      <c r="G16" s="30">
        <f t="shared" si="2"/>
        <v>0.25388386206438446</v>
      </c>
    </row>
    <row r="17" spans="1:11" s="9" customFormat="1">
      <c r="A17" s="27" t="s">
        <v>48</v>
      </c>
      <c r="B17" s="28" t="s">
        <v>80</v>
      </c>
      <c r="C17" s="29"/>
      <c r="D17" s="29">
        <v>1700</v>
      </c>
      <c r="E17" s="29"/>
      <c r="F17" s="29">
        <f t="shared" si="3"/>
        <v>-1700</v>
      </c>
      <c r="G17" s="30">
        <f t="shared" si="2"/>
        <v>0</v>
      </c>
    </row>
    <row r="18" spans="1:11" s="9" customFormat="1">
      <c r="A18" s="27" t="s">
        <v>50</v>
      </c>
      <c r="B18" s="28" t="s">
        <v>83</v>
      </c>
      <c r="C18" s="29"/>
      <c r="D18" s="29"/>
      <c r="E18" s="29"/>
      <c r="F18" s="29">
        <f t="shared" si="3"/>
        <v>0</v>
      </c>
      <c r="G18" s="30" t="str">
        <f t="shared" si="2"/>
        <v/>
      </c>
    </row>
    <row r="19" spans="1:11" s="9" customFormat="1">
      <c r="A19" s="27" t="s">
        <v>52</v>
      </c>
      <c r="B19" s="28" t="s">
        <v>85</v>
      </c>
      <c r="C19" s="29"/>
      <c r="D19" s="29"/>
      <c r="E19" s="29"/>
      <c r="F19" s="29">
        <f t="shared" si="3"/>
        <v>0</v>
      </c>
      <c r="G19" s="30" t="str">
        <f t="shared" si="2"/>
        <v/>
      </c>
    </row>
    <row r="20" spans="1:11" s="9" customFormat="1" ht="27.6">
      <c r="A20" s="27">
        <v>2</v>
      </c>
      <c r="B20" s="40" t="s">
        <v>32</v>
      </c>
      <c r="C20" s="29">
        <f>C21+C22+C23</f>
        <v>870543</v>
      </c>
      <c r="D20" s="29">
        <f>D21+D22+D23</f>
        <v>1352785.539931</v>
      </c>
      <c r="E20" s="29">
        <f>E21+E22+E23</f>
        <v>603896</v>
      </c>
      <c r="F20" s="29">
        <f>E20-D20</f>
        <v>-748889.53993099998</v>
      </c>
      <c r="G20" s="30">
        <f t="shared" si="2"/>
        <v>0.44640926604730136</v>
      </c>
    </row>
    <row r="21" spans="1:11" s="11" customFormat="1">
      <c r="A21" s="31"/>
      <c r="B21" s="32" t="s">
        <v>33</v>
      </c>
      <c r="C21" s="33">
        <v>595760</v>
      </c>
      <c r="D21" s="33">
        <v>595760</v>
      </c>
      <c r="E21" s="33">
        <v>330757</v>
      </c>
      <c r="F21" s="33">
        <f>E21-D21</f>
        <v>-265003</v>
      </c>
      <c r="G21" s="34">
        <f t="shared" si="2"/>
        <v>0.55518497381495902</v>
      </c>
    </row>
    <row r="22" spans="1:11" s="11" customFormat="1">
      <c r="A22" s="43"/>
      <c r="B22" s="44" t="s">
        <v>34</v>
      </c>
      <c r="C22" s="33">
        <v>79495</v>
      </c>
      <c r="D22" s="33">
        <v>561737.53993099998</v>
      </c>
      <c r="E22" s="33">
        <v>127660</v>
      </c>
      <c r="F22" s="33">
        <f>E22-D22</f>
        <v>-434077.53993099998</v>
      </c>
      <c r="G22" s="34">
        <f t="shared" si="2"/>
        <v>0.22725915739169023</v>
      </c>
      <c r="H22" s="12"/>
    </row>
    <row r="23" spans="1:11" s="11" customFormat="1">
      <c r="A23" s="31"/>
      <c r="B23" s="32" t="s">
        <v>35</v>
      </c>
      <c r="C23" s="33">
        <v>195288</v>
      </c>
      <c r="D23" s="33">
        <v>195288</v>
      </c>
      <c r="E23" s="33">
        <v>145479</v>
      </c>
      <c r="F23" s="33">
        <f>E23-D23</f>
        <v>-49809</v>
      </c>
      <c r="G23" s="34">
        <f t="shared" si="2"/>
        <v>0.74494592601695953</v>
      </c>
    </row>
    <row r="24" spans="1:11" s="11" customFormat="1">
      <c r="A24" s="27">
        <v>3</v>
      </c>
      <c r="B24" s="28" t="s">
        <v>99</v>
      </c>
      <c r="C24" s="29"/>
      <c r="D24" s="29">
        <v>567554.44181799993</v>
      </c>
      <c r="E24" s="29"/>
      <c r="F24" s="33">
        <f>E24-D24</f>
        <v>-567554.44181799993</v>
      </c>
      <c r="G24" s="34">
        <f t="shared" si="2"/>
        <v>0</v>
      </c>
    </row>
    <row r="25" spans="1:11" s="16" customFormat="1">
      <c r="A25" s="45" t="s">
        <v>55</v>
      </c>
      <c r="B25" s="46" t="s">
        <v>36</v>
      </c>
      <c r="C25" s="47">
        <f>C26+C62+C65+C66</f>
        <v>7510812.0000000009</v>
      </c>
      <c r="D25" s="47">
        <f t="shared" ref="D25:E25" si="4">D26+D62+D65+D66</f>
        <v>10872774.007109907</v>
      </c>
      <c r="E25" s="47">
        <f t="shared" si="4"/>
        <v>8752922</v>
      </c>
      <c r="F25" s="47">
        <f>IFERROR(E25-C25," ")</f>
        <v>1242109.9999999991</v>
      </c>
      <c r="G25" s="1">
        <f>IFERROR(E25/C25,"")</f>
        <v>1.1653762602498903</v>
      </c>
      <c r="H25" s="15"/>
      <c r="I25" s="15"/>
      <c r="J25" s="15"/>
      <c r="K25" s="15"/>
    </row>
    <row r="26" spans="1:11" s="16" customFormat="1">
      <c r="A26" s="45" t="s">
        <v>23</v>
      </c>
      <c r="B26" s="46" t="s">
        <v>67</v>
      </c>
      <c r="C26" s="47">
        <f>C27+C42</f>
        <v>5482151.0000000009</v>
      </c>
      <c r="D26" s="47">
        <f>D27+D42</f>
        <v>5919878.3674809067</v>
      </c>
      <c r="E26" s="47">
        <f>E27+E42</f>
        <v>6191741</v>
      </c>
      <c r="F26" s="47">
        <f t="shared" ref="F26:F69" si="5">IFERROR(E26-C26," ")</f>
        <v>709589.99999999907</v>
      </c>
      <c r="G26" s="1">
        <f t="shared" ref="G26:G68" si="6">IFERROR(E26/C26,"")</f>
        <v>1.1294364201204963</v>
      </c>
    </row>
    <row r="27" spans="1:11" s="11" customFormat="1">
      <c r="A27" s="27">
        <v>1</v>
      </c>
      <c r="B27" s="28" t="s">
        <v>37</v>
      </c>
      <c r="C27" s="29">
        <f>C28+C34+C38+C39+C40+C41</f>
        <v>4849201.0000000009</v>
      </c>
      <c r="D27" s="29">
        <f>D28+D34+D38+D39+D40+D41</f>
        <v>4719373.9256629068</v>
      </c>
      <c r="E27" s="29">
        <f>E28+E34+E38+E39+E40+E41</f>
        <v>5794939</v>
      </c>
      <c r="F27" s="29">
        <f t="shared" si="5"/>
        <v>945737.99999999907</v>
      </c>
      <c r="G27" s="30">
        <f t="shared" si="6"/>
        <v>1.1950296554009616</v>
      </c>
      <c r="I27" s="15"/>
      <c r="J27" s="15"/>
      <c r="K27" s="15"/>
    </row>
    <row r="28" spans="1:11" s="17" customFormat="1" ht="14.4">
      <c r="A28" s="48" t="s">
        <v>38</v>
      </c>
      <c r="B28" s="49" t="s">
        <v>39</v>
      </c>
      <c r="C28" s="50">
        <f>C29+C30+C31+C32+C33</f>
        <v>2232122</v>
      </c>
      <c r="D28" s="50">
        <f t="shared" ref="D28:E28" si="7">D29+D30+D31+D32+D33</f>
        <v>2011201.8199249064</v>
      </c>
      <c r="E28" s="50">
        <f t="shared" si="7"/>
        <v>2524973</v>
      </c>
      <c r="F28" s="50">
        <f>IFERROR(E28-C28," ")</f>
        <v>292851</v>
      </c>
      <c r="G28" s="51">
        <f t="shared" si="6"/>
        <v>1.1311984739185403</v>
      </c>
      <c r="I28" s="18"/>
      <c r="J28" s="15"/>
      <c r="K28" s="18"/>
    </row>
    <row r="29" spans="1:11" s="11" customFormat="1">
      <c r="A29" s="52" t="s">
        <v>9</v>
      </c>
      <c r="B29" s="44" t="s">
        <v>86</v>
      </c>
      <c r="C29" s="53">
        <v>349022</v>
      </c>
      <c r="D29" s="53">
        <v>774220.38176990615</v>
      </c>
      <c r="E29" s="53">
        <v>402860</v>
      </c>
      <c r="F29" s="33">
        <f t="shared" si="5"/>
        <v>53838</v>
      </c>
      <c r="G29" s="34">
        <f>IFERROR(E29/C29,"")</f>
        <v>1.1542538865744854</v>
      </c>
      <c r="I29" s="12"/>
      <c r="J29" s="15"/>
      <c r="K29" s="12"/>
    </row>
    <row r="30" spans="1:11" s="11" customFormat="1">
      <c r="A30" s="52" t="s">
        <v>10</v>
      </c>
      <c r="B30" s="44" t="s">
        <v>82</v>
      </c>
      <c r="C30" s="53">
        <v>550000</v>
      </c>
      <c r="D30" s="53">
        <v>2530.507040000055</v>
      </c>
      <c r="E30" s="53">
        <v>590000</v>
      </c>
      <c r="F30" s="33">
        <f t="shared" si="5"/>
        <v>40000</v>
      </c>
      <c r="G30" s="34">
        <f>IFERROR(E30/C30,"")</f>
        <v>1.0727272727272728</v>
      </c>
      <c r="I30" s="12"/>
      <c r="J30" s="15"/>
      <c r="K30" s="12"/>
    </row>
    <row r="31" spans="1:11" s="11" customFormat="1" ht="15.6">
      <c r="A31" s="52" t="s">
        <v>11</v>
      </c>
      <c r="B31" s="32" t="s">
        <v>13</v>
      </c>
      <c r="C31" s="54">
        <v>1322000</v>
      </c>
      <c r="D31" s="55">
        <v>1206219.931115</v>
      </c>
      <c r="E31" s="54">
        <v>1476313</v>
      </c>
      <c r="F31" s="56">
        <f t="shared" si="5"/>
        <v>154313</v>
      </c>
      <c r="G31" s="34">
        <f>IFERROR(E31/C31,"")</f>
        <v>1.1167269288956128</v>
      </c>
      <c r="I31" s="12"/>
      <c r="J31" s="15"/>
      <c r="K31" s="12"/>
    </row>
    <row r="32" spans="1:11" s="11" customFormat="1" ht="15.6">
      <c r="A32" s="52" t="s">
        <v>12</v>
      </c>
      <c r="B32" s="32" t="s">
        <v>103</v>
      </c>
      <c r="C32" s="54"/>
      <c r="D32" s="55"/>
      <c r="E32" s="54">
        <v>34400</v>
      </c>
      <c r="F32" s="56">
        <f t="shared" ref="F32" si="8">IFERROR(E32-C32," ")</f>
        <v>34400</v>
      </c>
      <c r="G32" s="34" t="str">
        <f>IFERROR(E32/C32,"")</f>
        <v/>
      </c>
      <c r="I32" s="12"/>
      <c r="J32" s="15"/>
      <c r="K32" s="12"/>
    </row>
    <row r="33" spans="1:11" s="11" customFormat="1" ht="15.6">
      <c r="A33" s="52" t="s">
        <v>98</v>
      </c>
      <c r="B33" s="32" t="s">
        <v>79</v>
      </c>
      <c r="C33" s="54">
        <v>11100</v>
      </c>
      <c r="D33" s="53">
        <v>28231</v>
      </c>
      <c r="E33" s="54">
        <v>21400</v>
      </c>
      <c r="F33" s="56">
        <f t="shared" si="5"/>
        <v>10300</v>
      </c>
      <c r="G33" s="34">
        <f t="shared" si="6"/>
        <v>1.927927927927928</v>
      </c>
      <c r="I33" s="12"/>
      <c r="J33" s="15"/>
      <c r="K33" s="12"/>
    </row>
    <row r="34" spans="1:11" s="17" customFormat="1" ht="14.4">
      <c r="A34" s="48" t="s">
        <v>40</v>
      </c>
      <c r="B34" s="49" t="s">
        <v>41</v>
      </c>
      <c r="C34" s="50">
        <v>2489295.9206540287</v>
      </c>
      <c r="D34" s="50">
        <v>2595289.105738</v>
      </c>
      <c r="E34" s="50">
        <v>3133336</v>
      </c>
      <c r="F34" s="50">
        <f t="shared" si="5"/>
        <v>644040.07934597135</v>
      </c>
      <c r="G34" s="51">
        <f t="shared" si="6"/>
        <v>1.2587237917365641</v>
      </c>
      <c r="I34" s="18"/>
      <c r="J34" s="15"/>
      <c r="K34" s="18"/>
    </row>
    <row r="35" spans="1:11" s="11" customFormat="1">
      <c r="A35" s="31"/>
      <c r="B35" s="32" t="s">
        <v>42</v>
      </c>
      <c r="C35" s="33">
        <v>651075</v>
      </c>
      <c r="D35" s="33">
        <v>695105</v>
      </c>
      <c r="E35" s="33">
        <v>787494</v>
      </c>
      <c r="F35" s="33">
        <f t="shared" si="5"/>
        <v>136419</v>
      </c>
      <c r="G35" s="34">
        <f t="shared" si="6"/>
        <v>1.2095288561225666</v>
      </c>
      <c r="I35" s="12"/>
      <c r="J35" s="15"/>
      <c r="K35" s="12"/>
    </row>
    <row r="36" spans="1:11" s="9" customFormat="1">
      <c r="A36" s="31"/>
      <c r="B36" s="32" t="s">
        <v>43</v>
      </c>
      <c r="C36" s="33">
        <v>33879</v>
      </c>
      <c r="D36" s="33">
        <v>34879</v>
      </c>
      <c r="E36" s="33">
        <v>37935</v>
      </c>
      <c r="F36" s="33">
        <f t="shared" si="5"/>
        <v>4056</v>
      </c>
      <c r="G36" s="34">
        <f t="shared" si="6"/>
        <v>1.119720180642876</v>
      </c>
      <c r="I36" s="10"/>
      <c r="J36" s="10"/>
      <c r="K36" s="10"/>
    </row>
    <row r="37" spans="1:11" s="11" customFormat="1">
      <c r="A37" s="31" t="s">
        <v>44</v>
      </c>
      <c r="B37" s="32" t="s">
        <v>45</v>
      </c>
      <c r="C37" s="33">
        <f>C34-C35-C36</f>
        <v>1804341.9206540287</v>
      </c>
      <c r="D37" s="33">
        <f>D34-D35-D36</f>
        <v>1865305.105738</v>
      </c>
      <c r="E37" s="33">
        <f>E34-E35-E36</f>
        <v>2307907</v>
      </c>
      <c r="F37" s="33">
        <f t="shared" si="5"/>
        <v>503565.07934597135</v>
      </c>
      <c r="G37" s="34">
        <f t="shared" si="6"/>
        <v>1.2790851742575717</v>
      </c>
    </row>
    <row r="38" spans="1:11" s="17" customFormat="1" ht="14.4">
      <c r="A38" s="48" t="s">
        <v>46</v>
      </c>
      <c r="B38" s="49" t="s">
        <v>47</v>
      </c>
      <c r="C38" s="50">
        <v>1100</v>
      </c>
      <c r="D38" s="50">
        <v>1100</v>
      </c>
      <c r="E38" s="50">
        <v>900</v>
      </c>
      <c r="F38" s="50">
        <f>IFERROR(E38-C38," ")</f>
        <v>-200</v>
      </c>
      <c r="G38" s="34">
        <f>IFERROR(E38/C38,"")</f>
        <v>0.81818181818181823</v>
      </c>
    </row>
    <row r="39" spans="1:11" s="17" customFormat="1" ht="14.4">
      <c r="A39" s="48" t="s">
        <v>48</v>
      </c>
      <c r="B39" s="49" t="s">
        <v>49</v>
      </c>
      <c r="C39" s="50">
        <v>8052.0793459719862</v>
      </c>
      <c r="D39" s="50"/>
      <c r="E39" s="50"/>
      <c r="F39" s="50">
        <f>IFERROR(E39-C39," ")</f>
        <v>-8052.0793459719862</v>
      </c>
      <c r="G39" s="34">
        <f>IFERROR(E39/C39,"")</f>
        <v>0</v>
      </c>
    </row>
    <row r="40" spans="1:11" s="17" customFormat="1" ht="14.4">
      <c r="A40" s="48" t="s">
        <v>50</v>
      </c>
      <c r="B40" s="49" t="s">
        <v>51</v>
      </c>
      <c r="C40" s="50">
        <v>1000</v>
      </c>
      <c r="D40" s="50">
        <v>3000</v>
      </c>
      <c r="E40" s="50">
        <v>1000</v>
      </c>
      <c r="F40" s="50">
        <f t="shared" si="5"/>
        <v>0</v>
      </c>
      <c r="G40" s="51">
        <f t="shared" si="6"/>
        <v>1</v>
      </c>
    </row>
    <row r="41" spans="1:11" s="17" customFormat="1" ht="14.4">
      <c r="A41" s="48" t="s">
        <v>52</v>
      </c>
      <c r="B41" s="49" t="s">
        <v>53</v>
      </c>
      <c r="C41" s="50">
        <v>117631</v>
      </c>
      <c r="D41" s="50">
        <v>108783</v>
      </c>
      <c r="E41" s="50">
        <v>134730</v>
      </c>
      <c r="F41" s="50">
        <f t="shared" si="5"/>
        <v>17099</v>
      </c>
      <c r="G41" s="51">
        <f t="shared" si="6"/>
        <v>1.145361341823159</v>
      </c>
      <c r="I41" s="18"/>
      <c r="J41" s="15"/>
    </row>
    <row r="42" spans="1:11" s="11" customFormat="1">
      <c r="A42" s="27">
        <v>2</v>
      </c>
      <c r="B42" s="40" t="s">
        <v>54</v>
      </c>
      <c r="C42" s="29">
        <f>C43+C55</f>
        <v>632950</v>
      </c>
      <c r="D42" s="29">
        <f t="shared" ref="D42:E42" si="9">D43+D55</f>
        <v>1200504.4418179998</v>
      </c>
      <c r="E42" s="29">
        <f t="shared" si="9"/>
        <v>396802</v>
      </c>
      <c r="F42" s="29">
        <f t="shared" si="5"/>
        <v>-236148</v>
      </c>
      <c r="G42" s="30">
        <f t="shared" si="6"/>
        <v>0.62690891855596809</v>
      </c>
      <c r="I42" s="12"/>
      <c r="J42" s="15"/>
    </row>
    <row r="43" spans="1:11" s="11" customFormat="1">
      <c r="A43" s="27" t="s">
        <v>7</v>
      </c>
      <c r="B43" s="76" t="s">
        <v>16</v>
      </c>
      <c r="C43" s="29">
        <f>SUM(C44:C45)</f>
        <v>13927</v>
      </c>
      <c r="D43" s="29">
        <f t="shared" ref="D43:E43" si="10">SUM(D44:D45)</f>
        <v>34141.029554000001</v>
      </c>
      <c r="E43" s="29">
        <f t="shared" si="10"/>
        <v>5151</v>
      </c>
      <c r="F43" s="29">
        <f t="shared" si="5"/>
        <v>-8776</v>
      </c>
      <c r="G43" s="30">
        <f t="shared" si="6"/>
        <v>0.36985711208444028</v>
      </c>
      <c r="I43" s="12"/>
      <c r="J43" s="15"/>
    </row>
    <row r="44" spans="1:11" s="13" customFormat="1" ht="14.4">
      <c r="A44" s="48"/>
      <c r="B44" s="57" t="s">
        <v>65</v>
      </c>
      <c r="C44" s="50">
        <f>C47+C50+C53</f>
        <v>3699</v>
      </c>
      <c r="D44" s="50">
        <f t="shared" ref="D44:E45" si="11">D47+D50+D53</f>
        <v>3699</v>
      </c>
      <c r="E44" s="50">
        <f t="shared" si="11"/>
        <v>0</v>
      </c>
      <c r="F44" s="50">
        <f t="shared" si="5"/>
        <v>-3699</v>
      </c>
      <c r="G44" s="51">
        <f t="shared" si="6"/>
        <v>0</v>
      </c>
    </row>
    <row r="45" spans="1:11" s="13" customFormat="1" ht="14.4">
      <c r="A45" s="48"/>
      <c r="B45" s="57" t="s">
        <v>66</v>
      </c>
      <c r="C45" s="50">
        <f>C48+C51+C54</f>
        <v>10228</v>
      </c>
      <c r="D45" s="50">
        <f t="shared" si="11"/>
        <v>30442.029554000001</v>
      </c>
      <c r="E45" s="50">
        <f t="shared" si="11"/>
        <v>5151</v>
      </c>
      <c r="F45" s="50">
        <f t="shared" si="5"/>
        <v>-5077</v>
      </c>
      <c r="G45" s="51">
        <f t="shared" si="6"/>
        <v>0.50361752053187325</v>
      </c>
    </row>
    <row r="46" spans="1:11" s="16" customFormat="1">
      <c r="A46" s="58" t="s">
        <v>9</v>
      </c>
      <c r="B46" s="59" t="s">
        <v>92</v>
      </c>
      <c r="C46" s="60">
        <f>SUM(C47:C48)</f>
        <v>10023</v>
      </c>
      <c r="D46" s="60">
        <f t="shared" ref="D46:E46" si="12">SUM(D47:D48)</f>
        <v>23020.756324000002</v>
      </c>
      <c r="E46" s="60">
        <f t="shared" si="12"/>
        <v>0</v>
      </c>
      <c r="F46" s="60">
        <f t="shared" si="5"/>
        <v>-10023</v>
      </c>
      <c r="G46" s="61">
        <f t="shared" si="6"/>
        <v>0</v>
      </c>
    </row>
    <row r="47" spans="1:11" s="13" customFormat="1">
      <c r="A47" s="35"/>
      <c r="B47" s="62" t="s">
        <v>65</v>
      </c>
      <c r="C47" s="37">
        <v>3699</v>
      </c>
      <c r="D47" s="37">
        <v>3699</v>
      </c>
      <c r="E47" s="37"/>
      <c r="F47" s="37">
        <f t="shared" si="5"/>
        <v>-3699</v>
      </c>
      <c r="G47" s="38">
        <f t="shared" si="6"/>
        <v>0</v>
      </c>
    </row>
    <row r="48" spans="1:11" s="13" customFormat="1">
      <c r="A48" s="35"/>
      <c r="B48" s="62" t="s">
        <v>66</v>
      </c>
      <c r="C48" s="37">
        <v>6324</v>
      </c>
      <c r="D48" s="37">
        <v>19321.756324000002</v>
      </c>
      <c r="E48" s="37"/>
      <c r="F48" s="37">
        <f t="shared" si="5"/>
        <v>-6324</v>
      </c>
      <c r="G48" s="38">
        <f t="shared" si="6"/>
        <v>0</v>
      </c>
    </row>
    <row r="49" spans="1:7" s="16" customFormat="1">
      <c r="A49" s="58" t="s">
        <v>10</v>
      </c>
      <c r="B49" s="59" t="s">
        <v>14</v>
      </c>
      <c r="C49" s="60">
        <f>SUM(C50:C51)</f>
        <v>2481</v>
      </c>
      <c r="D49" s="60">
        <f t="shared" ref="D49:E49" si="13">SUM(D50:D51)</f>
        <v>4481</v>
      </c>
      <c r="E49" s="60">
        <f t="shared" si="13"/>
        <v>5151</v>
      </c>
      <c r="F49" s="60">
        <f t="shared" si="5"/>
        <v>2670</v>
      </c>
      <c r="G49" s="61">
        <f t="shared" si="6"/>
        <v>2.0761789600967351</v>
      </c>
    </row>
    <row r="50" spans="1:7" s="13" customFormat="1">
      <c r="A50" s="35"/>
      <c r="B50" s="62" t="s">
        <v>65</v>
      </c>
      <c r="C50" s="37">
        <v>0</v>
      </c>
      <c r="D50" s="37">
        <v>0</v>
      </c>
      <c r="E50" s="37"/>
      <c r="F50" s="37">
        <f t="shared" si="5"/>
        <v>0</v>
      </c>
      <c r="G50" s="38" t="str">
        <f t="shared" si="6"/>
        <v/>
      </c>
    </row>
    <row r="51" spans="1:7" s="13" customFormat="1">
      <c r="A51" s="35"/>
      <c r="B51" s="62" t="s">
        <v>66</v>
      </c>
      <c r="C51" s="37">
        <v>2481</v>
      </c>
      <c r="D51" s="37">
        <v>4481</v>
      </c>
      <c r="E51" s="37">
        <v>5151</v>
      </c>
      <c r="F51" s="37">
        <f t="shared" si="5"/>
        <v>2670</v>
      </c>
      <c r="G51" s="38">
        <f t="shared" si="6"/>
        <v>2.0761789600967351</v>
      </c>
    </row>
    <row r="52" spans="1:7" s="16" customFormat="1" ht="31.2">
      <c r="A52" s="63" t="s">
        <v>11</v>
      </c>
      <c r="B52" s="64" t="s">
        <v>87</v>
      </c>
      <c r="C52" s="60">
        <f>SUM(C53:C54)</f>
        <v>1423</v>
      </c>
      <c r="D52" s="60">
        <f t="shared" ref="D52:E52" si="14">SUM(D53:D54)</f>
        <v>6639.2732299999998</v>
      </c>
      <c r="E52" s="60">
        <f t="shared" si="14"/>
        <v>0</v>
      </c>
      <c r="F52" s="60">
        <f t="shared" si="5"/>
        <v>-1423</v>
      </c>
      <c r="G52" s="61">
        <f t="shared" si="6"/>
        <v>0</v>
      </c>
    </row>
    <row r="53" spans="1:7" s="13" customFormat="1" ht="15.6">
      <c r="A53" s="65"/>
      <c r="B53" s="66" t="s">
        <v>65</v>
      </c>
      <c r="C53" s="37">
        <v>0</v>
      </c>
      <c r="D53" s="37">
        <v>0</v>
      </c>
      <c r="E53" s="37"/>
      <c r="F53" s="37">
        <f t="shared" si="5"/>
        <v>0</v>
      </c>
      <c r="G53" s="38" t="str">
        <f t="shared" si="6"/>
        <v/>
      </c>
    </row>
    <row r="54" spans="1:7" s="13" customFormat="1" ht="15.6">
      <c r="A54" s="65"/>
      <c r="B54" s="66" t="s">
        <v>66</v>
      </c>
      <c r="C54" s="37">
        <v>1423</v>
      </c>
      <c r="D54" s="37">
        <v>6639.2732299999998</v>
      </c>
      <c r="E54" s="37"/>
      <c r="F54" s="37">
        <f t="shared" si="5"/>
        <v>-1423</v>
      </c>
      <c r="G54" s="38">
        <f t="shared" si="6"/>
        <v>0</v>
      </c>
    </row>
    <row r="55" spans="1:7" s="11" customFormat="1">
      <c r="A55" s="39" t="s">
        <v>8</v>
      </c>
      <c r="B55" s="40" t="s">
        <v>22</v>
      </c>
      <c r="C55" s="29">
        <f>C56+C59</f>
        <v>619023</v>
      </c>
      <c r="D55" s="29">
        <f t="shared" ref="D55:E55" si="15">D56+D59</f>
        <v>1166363.4122639999</v>
      </c>
      <c r="E55" s="29">
        <f t="shared" si="15"/>
        <v>391651</v>
      </c>
      <c r="F55" s="29">
        <f t="shared" si="5"/>
        <v>-227372</v>
      </c>
      <c r="G55" s="30">
        <f t="shared" si="6"/>
        <v>0.63269216168058373</v>
      </c>
    </row>
    <row r="56" spans="1:7" s="11" customFormat="1">
      <c r="A56" s="31" t="s">
        <v>68</v>
      </c>
      <c r="B56" s="32" t="s">
        <v>1</v>
      </c>
      <c r="C56" s="33">
        <f>C57+C58</f>
        <v>583760</v>
      </c>
      <c r="D56" s="33">
        <f t="shared" ref="D56:E56" si="16">D57+D58</f>
        <v>1109819.4122639999</v>
      </c>
      <c r="E56" s="33">
        <f t="shared" si="16"/>
        <v>330757</v>
      </c>
      <c r="F56" s="33">
        <f t="shared" si="5"/>
        <v>-253003</v>
      </c>
      <c r="G56" s="34">
        <f t="shared" si="6"/>
        <v>0.56659757434562152</v>
      </c>
    </row>
    <row r="57" spans="1:7" s="11" customFormat="1">
      <c r="A57" s="67" t="s">
        <v>9</v>
      </c>
      <c r="B57" s="44" t="s">
        <v>56</v>
      </c>
      <c r="C57" s="33"/>
      <c r="D57" s="33">
        <v>0</v>
      </c>
      <c r="E57" s="33">
        <v>6165</v>
      </c>
      <c r="F57" s="33">
        <f t="shared" si="5"/>
        <v>6165</v>
      </c>
      <c r="G57" s="34" t="str">
        <f t="shared" si="6"/>
        <v/>
      </c>
    </row>
    <row r="58" spans="1:7" s="11" customFormat="1">
      <c r="A58" s="67" t="s">
        <v>10</v>
      </c>
      <c r="B58" s="44" t="s">
        <v>84</v>
      </c>
      <c r="C58" s="33">
        <v>583760</v>
      </c>
      <c r="D58" s="33">
        <v>1109819.4122639999</v>
      </c>
      <c r="E58" s="33">
        <v>324592</v>
      </c>
      <c r="F58" s="33">
        <f t="shared" si="5"/>
        <v>-259168</v>
      </c>
      <c r="G58" s="34">
        <f t="shared" si="6"/>
        <v>0.55603672742222832</v>
      </c>
    </row>
    <row r="59" spans="1:7" s="11" customFormat="1">
      <c r="A59" s="43" t="s">
        <v>69</v>
      </c>
      <c r="B59" s="44" t="s">
        <v>58</v>
      </c>
      <c r="C59" s="33">
        <f>C60+C61</f>
        <v>35263</v>
      </c>
      <c r="D59" s="33">
        <f t="shared" ref="D59:E59" si="17">D60+D61</f>
        <v>56544</v>
      </c>
      <c r="E59" s="33">
        <f t="shared" si="17"/>
        <v>60894</v>
      </c>
      <c r="F59" s="33">
        <f>IFERROR(E59-C59," ")</f>
        <v>25631</v>
      </c>
      <c r="G59" s="34">
        <f t="shared" si="6"/>
        <v>1.7268525082948132</v>
      </c>
    </row>
    <row r="60" spans="1:7" s="11" customFormat="1">
      <c r="A60" s="67" t="s">
        <v>9</v>
      </c>
      <c r="B60" s="44" t="s">
        <v>59</v>
      </c>
      <c r="C60" s="33"/>
      <c r="D60" s="33"/>
      <c r="E60" s="33"/>
      <c r="F60" s="33">
        <f t="shared" si="5"/>
        <v>0</v>
      </c>
      <c r="G60" s="34" t="str">
        <f t="shared" si="6"/>
        <v/>
      </c>
    </row>
    <row r="61" spans="1:7" s="11" customFormat="1">
      <c r="A61" s="67" t="s">
        <v>10</v>
      </c>
      <c r="B61" s="44" t="s">
        <v>24</v>
      </c>
      <c r="C61" s="33">
        <v>35263</v>
      </c>
      <c r="D61" s="33">
        <v>56544</v>
      </c>
      <c r="E61" s="33">
        <v>60894</v>
      </c>
      <c r="F61" s="33">
        <f t="shared" si="5"/>
        <v>25631</v>
      </c>
      <c r="G61" s="34">
        <f t="shared" si="6"/>
        <v>1.7268525082948132</v>
      </c>
    </row>
    <row r="62" spans="1:7" s="11" customFormat="1">
      <c r="A62" s="45" t="s">
        <v>25</v>
      </c>
      <c r="B62" s="46" t="s">
        <v>96</v>
      </c>
      <c r="C62" s="47">
        <f>C63+C64</f>
        <v>2028661</v>
      </c>
      <c r="D62" s="47">
        <f t="shared" ref="D62:E62" si="18">D63+D64</f>
        <v>3074782.5399310002</v>
      </c>
      <c r="E62" s="47">
        <f t="shared" si="18"/>
        <v>2561181</v>
      </c>
      <c r="F62" s="47">
        <f t="shared" si="5"/>
        <v>532520</v>
      </c>
      <c r="G62" s="1">
        <f t="shared" si="6"/>
        <v>1.2624982685623669</v>
      </c>
    </row>
    <row r="63" spans="1:7" s="11" customFormat="1">
      <c r="A63" s="67">
        <v>1</v>
      </c>
      <c r="B63" s="68" t="s">
        <v>15</v>
      </c>
      <c r="C63" s="33">
        <v>1143446</v>
      </c>
      <c r="D63" s="33">
        <v>1143446</v>
      </c>
      <c r="E63" s="33">
        <v>1187326</v>
      </c>
      <c r="F63" s="33">
        <f t="shared" si="5"/>
        <v>43880</v>
      </c>
      <c r="G63" s="34">
        <f>IFERROR(E63/C63,"")</f>
        <v>1.0383752271642037</v>
      </c>
    </row>
    <row r="64" spans="1:7" s="11" customFormat="1" ht="27.6">
      <c r="A64" s="67">
        <v>2</v>
      </c>
      <c r="B64" s="68" t="s">
        <v>70</v>
      </c>
      <c r="C64" s="33">
        <v>885215</v>
      </c>
      <c r="D64" s="33">
        <v>1931336.539931</v>
      </c>
      <c r="E64" s="33">
        <v>1373855</v>
      </c>
      <c r="F64" s="33">
        <f t="shared" si="5"/>
        <v>488640</v>
      </c>
      <c r="G64" s="34">
        <f>IFERROR(E64/C64,"")</f>
        <v>1.5520014911631637</v>
      </c>
    </row>
    <row r="65" spans="1:7" s="11" customFormat="1">
      <c r="A65" s="45" t="s">
        <v>71</v>
      </c>
      <c r="B65" s="46" t="s">
        <v>72</v>
      </c>
      <c r="C65" s="47"/>
      <c r="D65" s="47">
        <v>1878113.0996979999</v>
      </c>
      <c r="E65" s="47"/>
      <c r="F65" s="47">
        <f t="shared" si="5"/>
        <v>0</v>
      </c>
      <c r="G65" s="34" t="str">
        <f t="shared" si="6"/>
        <v/>
      </c>
    </row>
    <row r="66" spans="1:7" s="11" customFormat="1">
      <c r="A66" s="45" t="s">
        <v>73</v>
      </c>
      <c r="B66" s="46" t="s">
        <v>64</v>
      </c>
      <c r="C66" s="47"/>
      <c r="D66" s="47"/>
      <c r="E66" s="47"/>
      <c r="F66" s="47">
        <f t="shared" si="5"/>
        <v>0</v>
      </c>
      <c r="G66" s="34" t="str">
        <f t="shared" si="6"/>
        <v/>
      </c>
    </row>
    <row r="67" spans="1:7" s="9" customFormat="1">
      <c r="A67" s="27" t="s">
        <v>2</v>
      </c>
      <c r="B67" s="28" t="s">
        <v>74</v>
      </c>
      <c r="C67" s="29"/>
      <c r="D67" s="29"/>
      <c r="E67" s="29"/>
      <c r="F67" s="29">
        <f t="shared" si="5"/>
        <v>0</v>
      </c>
      <c r="G67" s="34" t="str">
        <f t="shared" si="6"/>
        <v/>
      </c>
    </row>
    <row r="68" spans="1:7" s="9" customFormat="1">
      <c r="A68" s="27">
        <v>1</v>
      </c>
      <c r="B68" s="28" t="s">
        <v>75</v>
      </c>
      <c r="C68" s="29"/>
      <c r="D68" s="29"/>
      <c r="E68" s="29"/>
      <c r="F68" s="29">
        <f t="shared" si="5"/>
        <v>0</v>
      </c>
      <c r="G68" s="34" t="str">
        <f t="shared" si="6"/>
        <v/>
      </c>
    </row>
    <row r="69" spans="1:7" s="9" customFormat="1">
      <c r="A69" s="27">
        <v>2</v>
      </c>
      <c r="B69" s="40" t="s">
        <v>76</v>
      </c>
      <c r="C69" s="29">
        <f>C25-C9</f>
        <v>11100.000000000931</v>
      </c>
      <c r="D69" s="29">
        <f>D25-D9</f>
        <v>28230.61999999918</v>
      </c>
      <c r="E69" s="29">
        <f>E25-E9</f>
        <v>21400.01879959926</v>
      </c>
      <c r="F69" s="29">
        <f t="shared" si="5"/>
        <v>10300.018799598329</v>
      </c>
      <c r="G69" s="30">
        <f t="shared" ref="G69:G83" si="19">IFERROR(E69/D69,"")</f>
        <v>0.75804282015768276</v>
      </c>
    </row>
    <row r="70" spans="1:7" s="9" customFormat="1" ht="18.75" customHeight="1">
      <c r="A70" s="27" t="s">
        <v>4</v>
      </c>
      <c r="B70" s="89" t="s">
        <v>94</v>
      </c>
      <c r="C70" s="29"/>
      <c r="D70" s="29"/>
      <c r="E70" s="29"/>
      <c r="F70" s="29"/>
      <c r="G70" s="30" t="str">
        <f t="shared" si="19"/>
        <v/>
      </c>
    </row>
    <row r="71" spans="1:7" s="9" customFormat="1">
      <c r="A71" s="27" t="s">
        <v>0</v>
      </c>
      <c r="B71" s="28" t="s">
        <v>63</v>
      </c>
      <c r="C71" s="29">
        <f t="shared" ref="C71:E71" si="20">C72+C80+C81+C82+C83</f>
        <v>5687432.7999999998</v>
      </c>
      <c r="D71" s="29">
        <f t="shared" si="20"/>
        <v>8915913.0088548176</v>
      </c>
      <c r="E71" s="29">
        <f t="shared" si="20"/>
        <v>6890380</v>
      </c>
      <c r="F71" s="29">
        <f>E71-D71</f>
        <v>-2025533.0088548176</v>
      </c>
      <c r="G71" s="30">
        <f t="shared" si="19"/>
        <v>0.77281821762469372</v>
      </c>
    </row>
    <row r="72" spans="1:7" s="9" customFormat="1">
      <c r="A72" s="27">
        <v>1</v>
      </c>
      <c r="B72" s="28" t="s">
        <v>28</v>
      </c>
      <c r="C72" s="29">
        <f>C73+C74</f>
        <v>5164158.8</v>
      </c>
      <c r="D72" s="29">
        <f>D73+D74</f>
        <v>6207649.4214721173</v>
      </c>
      <c r="E72" s="29">
        <f>E73+E74</f>
        <v>5847463</v>
      </c>
      <c r="F72" s="29">
        <f>E72-D72</f>
        <v>-360186.4214721173</v>
      </c>
      <c r="G72" s="30">
        <f t="shared" si="19"/>
        <v>0.94197700336841816</v>
      </c>
    </row>
    <row r="73" spans="1:7" s="11" customFormat="1">
      <c r="A73" s="31" t="s">
        <v>9</v>
      </c>
      <c r="B73" s="32" t="s">
        <v>29</v>
      </c>
      <c r="C73" s="33">
        <v>3373090.8</v>
      </c>
      <c r="D73" s="33">
        <v>3852702.4214721178</v>
      </c>
      <c r="E73" s="33">
        <v>3493376</v>
      </c>
      <c r="F73" s="33">
        <f>E73-D73</f>
        <v>-359326.42147211777</v>
      </c>
      <c r="G73" s="34">
        <f t="shared" si="19"/>
        <v>0.90673392799051966</v>
      </c>
    </row>
    <row r="74" spans="1:7" s="11" customFormat="1" ht="15.6">
      <c r="A74" s="31" t="s">
        <v>10</v>
      </c>
      <c r="B74" s="32" t="s">
        <v>30</v>
      </c>
      <c r="C74" s="69">
        <f>C75+C77</f>
        <v>1791068</v>
      </c>
      <c r="D74" s="33">
        <f>D75+D77</f>
        <v>2354947</v>
      </c>
      <c r="E74" s="33">
        <f>E75+E76+E77</f>
        <v>2354087</v>
      </c>
      <c r="F74" s="33">
        <f t="shared" ref="F74:F81" si="21">E74-D74</f>
        <v>-860</v>
      </c>
      <c r="G74" s="34">
        <f>IFERROR(E74/D74,"")</f>
        <v>0.99963481131422494</v>
      </c>
    </row>
    <row r="75" spans="1:7" s="13" customFormat="1">
      <c r="A75" s="35"/>
      <c r="B75" s="36" t="s">
        <v>31</v>
      </c>
      <c r="C75" s="37">
        <v>1143446</v>
      </c>
      <c r="D75" s="37">
        <v>1143446</v>
      </c>
      <c r="E75" s="90">
        <v>1187326</v>
      </c>
      <c r="F75" s="37">
        <f t="shared" si="21"/>
        <v>43880</v>
      </c>
      <c r="G75" s="38">
        <f t="shared" si="19"/>
        <v>1.0383752271642037</v>
      </c>
    </row>
    <row r="76" spans="1:7" s="13" customFormat="1" ht="15.6">
      <c r="A76" s="35"/>
      <c r="B76" s="70" t="s">
        <v>102</v>
      </c>
      <c r="C76" s="37"/>
      <c r="D76" s="37"/>
      <c r="E76" s="37">
        <v>351058</v>
      </c>
      <c r="F76" s="37"/>
      <c r="G76" s="38"/>
    </row>
    <row r="77" spans="1:7" s="13" customFormat="1">
      <c r="A77" s="35"/>
      <c r="B77" s="36" t="s">
        <v>21</v>
      </c>
      <c r="C77" s="37">
        <f>C78+C79</f>
        <v>647622</v>
      </c>
      <c r="D77" s="37">
        <f>D78+D79</f>
        <v>1211501</v>
      </c>
      <c r="E77" s="37">
        <f>E78+E79</f>
        <v>815703</v>
      </c>
      <c r="F77" s="37">
        <f t="shared" si="21"/>
        <v>-395798</v>
      </c>
      <c r="G77" s="38">
        <f t="shared" si="19"/>
        <v>0.67329948551425045</v>
      </c>
    </row>
    <row r="78" spans="1:7" s="13" customFormat="1">
      <c r="A78" s="35"/>
      <c r="B78" s="36" t="s">
        <v>89</v>
      </c>
      <c r="C78" s="37">
        <v>69622</v>
      </c>
      <c r="D78" s="37">
        <v>112466</v>
      </c>
      <c r="E78" s="90">
        <v>102016</v>
      </c>
      <c r="F78" s="37"/>
      <c r="G78" s="38"/>
    </row>
    <row r="79" spans="1:7" s="13" customFormat="1">
      <c r="A79" s="35"/>
      <c r="B79" s="36" t="s">
        <v>90</v>
      </c>
      <c r="C79" s="37">
        <v>578000</v>
      </c>
      <c r="D79" s="37">
        <v>1099035</v>
      </c>
      <c r="E79" s="37">
        <v>713687</v>
      </c>
      <c r="F79" s="37"/>
      <c r="G79" s="38"/>
    </row>
    <row r="80" spans="1:7" s="9" customFormat="1">
      <c r="A80" s="27">
        <v>2</v>
      </c>
      <c r="B80" s="40" t="s">
        <v>26</v>
      </c>
      <c r="C80" s="29"/>
      <c r="D80" s="29">
        <v>46665.33849899999</v>
      </c>
      <c r="E80" s="29"/>
      <c r="F80" s="29">
        <f t="shared" si="21"/>
        <v>-46665.33849899999</v>
      </c>
      <c r="G80" s="30">
        <f t="shared" si="19"/>
        <v>0</v>
      </c>
    </row>
    <row r="81" spans="1:11" s="9" customFormat="1">
      <c r="A81" s="27">
        <v>3</v>
      </c>
      <c r="B81" s="28" t="s">
        <v>61</v>
      </c>
      <c r="C81" s="29">
        <v>285681</v>
      </c>
      <c r="D81" s="29">
        <v>1884805.8674627</v>
      </c>
      <c r="E81" s="29">
        <v>835823</v>
      </c>
      <c r="F81" s="29">
        <f t="shared" si="21"/>
        <v>-1048982.8674627</v>
      </c>
      <c r="G81" s="30">
        <f t="shared" si="19"/>
        <v>0.44345309744030748</v>
      </c>
    </row>
    <row r="82" spans="1:11" s="9" customFormat="1" ht="30.75" customHeight="1">
      <c r="A82" s="27">
        <v>4</v>
      </c>
      <c r="B82" s="40" t="s">
        <v>91</v>
      </c>
      <c r="C82" s="29">
        <v>237593</v>
      </c>
      <c r="D82" s="29">
        <v>719835.53993099998</v>
      </c>
      <c r="E82" s="29">
        <v>207094</v>
      </c>
      <c r="F82" s="29"/>
      <c r="G82" s="30">
        <f>IFERROR(E82/D82,"")</f>
        <v>0.28769627020617938</v>
      </c>
    </row>
    <row r="83" spans="1:11" s="14" customFormat="1" ht="15.6">
      <c r="A83" s="39">
        <v>5</v>
      </c>
      <c r="B83" s="71" t="s">
        <v>99</v>
      </c>
      <c r="C83" s="41"/>
      <c r="D83" s="41">
        <v>56956.841490000006</v>
      </c>
      <c r="E83" s="41"/>
      <c r="F83" s="41"/>
      <c r="G83" s="42">
        <f t="shared" si="19"/>
        <v>0</v>
      </c>
    </row>
    <row r="84" spans="1:11" s="9" customFormat="1">
      <c r="A84" s="45" t="s">
        <v>55</v>
      </c>
      <c r="B84" s="46" t="s">
        <v>62</v>
      </c>
      <c r="C84" s="29">
        <f>C85+C97+C117+C118</f>
        <v>5687433</v>
      </c>
      <c r="D84" s="29">
        <f>D85+D97+D117+D118</f>
        <v>8915912.9673826993</v>
      </c>
      <c r="E84" s="29">
        <f>E85+E97+E117+E118</f>
        <v>6890380</v>
      </c>
      <c r="F84" s="29">
        <f t="shared" ref="F84:F118" si="22">IFERROR(E84-C84," ")</f>
        <v>1202947</v>
      </c>
      <c r="G84" s="72">
        <f>IFERROR(E84/C84,"")</f>
        <v>1.2115096564654035</v>
      </c>
      <c r="J84" s="10"/>
      <c r="K84" s="10"/>
    </row>
    <row r="85" spans="1:11" s="9" customFormat="1">
      <c r="A85" s="27">
        <v>1</v>
      </c>
      <c r="B85" s="28" t="s">
        <v>37</v>
      </c>
      <c r="C85" s="29">
        <f>C86+C91+C95+C96</f>
        <v>5449840</v>
      </c>
      <c r="D85" s="29">
        <f>D86+D91+D95+D96</f>
        <v>6832501.8265369991</v>
      </c>
      <c r="E85" s="29">
        <f>E86+E91+E95+E96</f>
        <v>6683286</v>
      </c>
      <c r="F85" s="29">
        <f t="shared" si="22"/>
        <v>1233446</v>
      </c>
      <c r="G85" s="72">
        <f t="shared" ref="G85:G118" si="23">IFERROR(E85/C85,"")</f>
        <v>1.2263270114351981</v>
      </c>
      <c r="J85" s="10"/>
    </row>
    <row r="86" spans="1:11" s="17" customFormat="1" ht="14.4">
      <c r="A86" s="48" t="s">
        <v>38</v>
      </c>
      <c r="B86" s="49" t="s">
        <v>39</v>
      </c>
      <c r="C86" s="50">
        <f>C87+C88+C89+C90</f>
        <v>1298000</v>
      </c>
      <c r="D86" s="50">
        <f t="shared" ref="D86:E86" si="24">D87+D88+D89+D90</f>
        <v>2025118.1297579999</v>
      </c>
      <c r="E86" s="50">
        <f t="shared" si="24"/>
        <v>1572787</v>
      </c>
      <c r="F86" s="50">
        <f t="shared" si="22"/>
        <v>274787</v>
      </c>
      <c r="G86" s="73">
        <f t="shared" si="23"/>
        <v>1.2117003081664099</v>
      </c>
    </row>
    <row r="87" spans="1:11" s="11" customFormat="1">
      <c r="A87" s="31" t="s">
        <v>9</v>
      </c>
      <c r="B87" s="32" t="s">
        <v>88</v>
      </c>
      <c r="C87" s="33">
        <v>220000</v>
      </c>
      <c r="D87" s="33">
        <v>316730.00289199996</v>
      </c>
      <c r="E87" s="33">
        <v>189100</v>
      </c>
      <c r="F87" s="33">
        <f t="shared" si="22"/>
        <v>-30900</v>
      </c>
      <c r="G87" s="74">
        <f t="shared" si="23"/>
        <v>0.8595454545454545</v>
      </c>
    </row>
    <row r="88" spans="1:11" s="11" customFormat="1">
      <c r="A88" s="31" t="s">
        <v>10</v>
      </c>
      <c r="B88" s="44" t="s">
        <v>82</v>
      </c>
      <c r="C88" s="33">
        <v>500000</v>
      </c>
      <c r="D88" s="33">
        <v>501172.10354099999</v>
      </c>
      <c r="E88" s="33">
        <v>670000</v>
      </c>
      <c r="F88" s="33">
        <f t="shared" si="22"/>
        <v>170000</v>
      </c>
      <c r="G88" s="74">
        <f t="shared" si="23"/>
        <v>1.34</v>
      </c>
    </row>
    <row r="89" spans="1:11" s="11" customFormat="1">
      <c r="A89" s="31" t="s">
        <v>11</v>
      </c>
      <c r="B89" s="32" t="s">
        <v>13</v>
      </c>
      <c r="C89" s="33">
        <v>578000</v>
      </c>
      <c r="D89" s="33">
        <v>1207216.023325</v>
      </c>
      <c r="E89" s="33">
        <v>713687</v>
      </c>
      <c r="F89" s="33">
        <f t="shared" si="22"/>
        <v>135687</v>
      </c>
      <c r="G89" s="74">
        <f t="shared" si="23"/>
        <v>1.2347525951557092</v>
      </c>
    </row>
    <row r="90" spans="1:11" s="16" customFormat="1" ht="15.6">
      <c r="A90" s="31" t="s">
        <v>12</v>
      </c>
      <c r="B90" s="2" t="s">
        <v>97</v>
      </c>
      <c r="C90" s="33"/>
      <c r="D90" s="33">
        <v>0</v>
      </c>
      <c r="E90" s="33"/>
      <c r="F90" s="33">
        <f t="shared" si="22"/>
        <v>0</v>
      </c>
      <c r="G90" s="74" t="str">
        <f t="shared" si="23"/>
        <v/>
      </c>
    </row>
    <row r="91" spans="1:11" s="17" customFormat="1" ht="14.4">
      <c r="A91" s="48" t="s">
        <v>40</v>
      </c>
      <c r="B91" s="49" t="s">
        <v>41</v>
      </c>
      <c r="C91" s="50">
        <v>4055601</v>
      </c>
      <c r="D91" s="50">
        <v>4692241.8875129996</v>
      </c>
      <c r="E91" s="50">
        <v>4993148</v>
      </c>
      <c r="F91" s="50">
        <f t="shared" si="22"/>
        <v>937547</v>
      </c>
      <c r="G91" s="73">
        <f>IFERROR(E91/C91,"")</f>
        <v>1.2311733821941557</v>
      </c>
      <c r="I91" s="18"/>
      <c r="J91" s="18"/>
    </row>
    <row r="92" spans="1:11" s="11" customFormat="1">
      <c r="A92" s="31"/>
      <c r="B92" s="32" t="s">
        <v>42</v>
      </c>
      <c r="C92" s="33">
        <v>2051919</v>
      </c>
      <c r="D92" s="33">
        <v>2463576.4012330002</v>
      </c>
      <c r="E92" s="33">
        <v>2764803</v>
      </c>
      <c r="F92" s="33">
        <f t="shared" si="22"/>
        <v>712884</v>
      </c>
      <c r="G92" s="74">
        <f t="shared" si="23"/>
        <v>1.3474230707937302</v>
      </c>
    </row>
    <row r="93" spans="1:11" s="11" customFormat="1">
      <c r="A93" s="31"/>
      <c r="B93" s="32" t="s">
        <v>43</v>
      </c>
      <c r="C93" s="33">
        <v>1170</v>
      </c>
      <c r="D93" s="33">
        <v>1257.1328000000001</v>
      </c>
      <c r="E93" s="33">
        <v>1170</v>
      </c>
      <c r="F93" s="33">
        <f t="shared" si="22"/>
        <v>0</v>
      </c>
      <c r="G93" s="74">
        <f t="shared" si="23"/>
        <v>1</v>
      </c>
    </row>
    <row r="94" spans="1:11" s="11" customFormat="1">
      <c r="A94" s="31" t="s">
        <v>44</v>
      </c>
      <c r="B94" s="32" t="s">
        <v>45</v>
      </c>
      <c r="C94" s="33">
        <v>2002512</v>
      </c>
      <c r="D94" s="33">
        <v>2227408.3534799996</v>
      </c>
      <c r="E94" s="33">
        <f>E91-E92-E93</f>
        <v>2227175</v>
      </c>
      <c r="F94" s="33">
        <f t="shared" si="22"/>
        <v>224663</v>
      </c>
      <c r="G94" s="74">
        <f t="shared" si="23"/>
        <v>1.1121905886206924</v>
      </c>
    </row>
    <row r="95" spans="1:11" s="17" customFormat="1" ht="16.5" customHeight="1">
      <c r="A95" s="48" t="s">
        <v>46</v>
      </c>
      <c r="B95" s="49" t="s">
        <v>49</v>
      </c>
      <c r="C95" s="50"/>
      <c r="D95" s="50"/>
      <c r="E95" s="50"/>
      <c r="F95" s="50">
        <f t="shared" si="22"/>
        <v>0</v>
      </c>
      <c r="G95" s="73" t="str">
        <f t="shared" si="23"/>
        <v/>
      </c>
    </row>
    <row r="96" spans="1:11" s="17" customFormat="1" ht="14.4">
      <c r="A96" s="48" t="s">
        <v>48</v>
      </c>
      <c r="B96" s="49" t="s">
        <v>53</v>
      </c>
      <c r="C96" s="50">
        <v>96239</v>
      </c>
      <c r="D96" s="50">
        <v>115141.809266</v>
      </c>
      <c r="E96" s="50">
        <v>117351</v>
      </c>
      <c r="F96" s="50">
        <f t="shared" si="22"/>
        <v>21112</v>
      </c>
      <c r="G96" s="73">
        <f t="shared" si="23"/>
        <v>1.2193705254626503</v>
      </c>
      <c r="J96" s="18"/>
    </row>
    <row r="97" spans="1:7" s="9" customFormat="1" ht="16.5" customHeight="1">
      <c r="A97" s="27">
        <v>2</v>
      </c>
      <c r="B97" s="40" t="s">
        <v>54</v>
      </c>
      <c r="C97" s="29">
        <f>C98+C110</f>
        <v>237593</v>
      </c>
      <c r="D97" s="29">
        <f t="shared" ref="D97:E97" si="25">D98+D110</f>
        <v>776792.381421</v>
      </c>
      <c r="E97" s="29">
        <f t="shared" si="25"/>
        <v>207094</v>
      </c>
      <c r="F97" s="29">
        <f t="shared" si="22"/>
        <v>-30499</v>
      </c>
      <c r="G97" s="75">
        <f>IFERROR(E97/C97,"")</f>
        <v>0.87163342354362294</v>
      </c>
    </row>
    <row r="98" spans="1:7" s="9" customFormat="1" ht="15.75" customHeight="1">
      <c r="A98" s="27" t="s">
        <v>7</v>
      </c>
      <c r="B98" s="76" t="s">
        <v>16</v>
      </c>
      <c r="C98" s="29">
        <f>SUM(C99:C100)</f>
        <v>181361</v>
      </c>
      <c r="D98" s="29">
        <f t="shared" ref="D98:E98" si="26">SUM(D99:D100)</f>
        <v>203546.093486</v>
      </c>
      <c r="E98" s="29">
        <f t="shared" si="26"/>
        <v>140328</v>
      </c>
      <c r="F98" s="29">
        <f t="shared" si="22"/>
        <v>-41033</v>
      </c>
      <c r="G98" s="72">
        <f t="shared" si="23"/>
        <v>0.77374959335248483</v>
      </c>
    </row>
    <row r="99" spans="1:7" s="9" customFormat="1" ht="14.4">
      <c r="A99" s="27"/>
      <c r="B99" s="57" t="s">
        <v>65</v>
      </c>
      <c r="C99" s="50">
        <f>C102+C105+C108</f>
        <v>120917</v>
      </c>
      <c r="D99" s="50">
        <f t="shared" ref="D99:D100" si="27">D102+D105+D108</f>
        <v>121701.08582400001</v>
      </c>
      <c r="E99" s="50">
        <f>E102+E105+E108</f>
        <v>119388</v>
      </c>
      <c r="F99" s="50">
        <f t="shared" si="22"/>
        <v>-1529</v>
      </c>
      <c r="G99" s="73">
        <f t="shared" si="23"/>
        <v>0.9873549624949346</v>
      </c>
    </row>
    <row r="100" spans="1:7" s="9" customFormat="1" ht="14.4">
      <c r="A100" s="27"/>
      <c r="B100" s="57" t="s">
        <v>66</v>
      </c>
      <c r="C100" s="50">
        <f>C103+C106+C109</f>
        <v>60444</v>
      </c>
      <c r="D100" s="50">
        <f t="shared" si="27"/>
        <v>81845.007661999989</v>
      </c>
      <c r="E100" s="50">
        <f>E103+E106+E109</f>
        <v>20940</v>
      </c>
      <c r="F100" s="50">
        <f t="shared" si="22"/>
        <v>-39504</v>
      </c>
      <c r="G100" s="73">
        <f t="shared" si="23"/>
        <v>0.34643637085566803</v>
      </c>
    </row>
    <row r="101" spans="1:7" s="16" customFormat="1">
      <c r="A101" s="58" t="s">
        <v>9</v>
      </c>
      <c r="B101" s="59" t="s">
        <v>92</v>
      </c>
      <c r="C101" s="60">
        <f>SUM(C102:C103)</f>
        <v>32679</v>
      </c>
      <c r="D101" s="60">
        <f t="shared" ref="D101:E101" si="28">SUM(D102:D103)</f>
        <v>50122.691552999997</v>
      </c>
      <c r="E101" s="60">
        <f t="shared" si="28"/>
        <v>0</v>
      </c>
      <c r="F101" s="60">
        <f t="shared" si="22"/>
        <v>-32679</v>
      </c>
      <c r="G101" s="77">
        <f t="shared" si="23"/>
        <v>0</v>
      </c>
    </row>
    <row r="102" spans="1:7" s="13" customFormat="1">
      <c r="A102" s="35"/>
      <c r="B102" s="62" t="s">
        <v>65</v>
      </c>
      <c r="C102" s="37"/>
      <c r="D102" s="37">
        <v>0</v>
      </c>
      <c r="E102" s="37"/>
      <c r="F102" s="37">
        <f t="shared" si="22"/>
        <v>0</v>
      </c>
      <c r="G102" s="78" t="str">
        <f t="shared" si="23"/>
        <v/>
      </c>
    </row>
    <row r="103" spans="1:7" s="13" customFormat="1">
      <c r="A103" s="35"/>
      <c r="B103" s="62" t="s">
        <v>66</v>
      </c>
      <c r="C103" s="37">
        <v>32679</v>
      </c>
      <c r="D103" s="37">
        <v>50122.691552999997</v>
      </c>
      <c r="E103" s="37"/>
      <c r="F103" s="37">
        <f t="shared" si="22"/>
        <v>-32679</v>
      </c>
      <c r="G103" s="78">
        <f t="shared" si="23"/>
        <v>0</v>
      </c>
    </row>
    <row r="104" spans="1:7" s="16" customFormat="1">
      <c r="A104" s="58" t="s">
        <v>10</v>
      </c>
      <c r="B104" s="59" t="s">
        <v>14</v>
      </c>
      <c r="C104" s="60">
        <f>SUM(C105:C106)</f>
        <v>141285</v>
      </c>
      <c r="D104" s="60">
        <f t="shared" ref="D104:E104" si="29">SUM(D105:D106)</f>
        <v>143572.25993299999</v>
      </c>
      <c r="E104" s="60">
        <f t="shared" si="29"/>
        <v>137580</v>
      </c>
      <c r="F104" s="60">
        <f t="shared" si="22"/>
        <v>-3705</v>
      </c>
      <c r="G104" s="77">
        <f t="shared" si="23"/>
        <v>0.97377640938528509</v>
      </c>
    </row>
    <row r="105" spans="1:7" s="13" customFormat="1">
      <c r="A105" s="35"/>
      <c r="B105" s="62" t="s">
        <v>65</v>
      </c>
      <c r="C105" s="37">
        <v>116570</v>
      </c>
      <c r="D105" s="37">
        <v>116608.856824</v>
      </c>
      <c r="E105" s="37">
        <v>116640</v>
      </c>
      <c r="F105" s="37">
        <f t="shared" si="22"/>
        <v>70</v>
      </c>
      <c r="G105" s="78">
        <f t="shared" si="23"/>
        <v>1.000600497555117</v>
      </c>
    </row>
    <row r="106" spans="1:7" s="13" customFormat="1">
      <c r="A106" s="35"/>
      <c r="B106" s="62" t="s">
        <v>66</v>
      </c>
      <c r="C106" s="37">
        <v>24715</v>
      </c>
      <c r="D106" s="37">
        <v>26963.403108999999</v>
      </c>
      <c r="E106" s="37">
        <v>20940</v>
      </c>
      <c r="F106" s="37">
        <f t="shared" si="22"/>
        <v>-3775</v>
      </c>
      <c r="G106" s="78">
        <f t="shared" si="23"/>
        <v>0.84725874974711712</v>
      </c>
    </row>
    <row r="107" spans="1:7" s="16" customFormat="1" ht="27.6">
      <c r="A107" s="58" t="s">
        <v>11</v>
      </c>
      <c r="B107" s="79" t="s">
        <v>87</v>
      </c>
      <c r="C107" s="60">
        <f>SUM(C108:C109)</f>
        <v>7397</v>
      </c>
      <c r="D107" s="60">
        <f t="shared" ref="D107:E107" si="30">SUM(D108:D109)</f>
        <v>9851.1419999999998</v>
      </c>
      <c r="E107" s="60">
        <f t="shared" si="30"/>
        <v>2748</v>
      </c>
      <c r="F107" s="60">
        <f t="shared" si="22"/>
        <v>-4649</v>
      </c>
      <c r="G107" s="77">
        <f t="shared" si="23"/>
        <v>0.3715019602541571</v>
      </c>
    </row>
    <row r="108" spans="1:7" s="13" customFormat="1" ht="15.6">
      <c r="A108" s="65"/>
      <c r="B108" s="62" t="s">
        <v>65</v>
      </c>
      <c r="C108" s="37">
        <v>4347</v>
      </c>
      <c r="D108" s="80">
        <v>5092.2290000000003</v>
      </c>
      <c r="E108" s="37">
        <v>2748</v>
      </c>
      <c r="F108" s="80">
        <f t="shared" si="22"/>
        <v>-1599</v>
      </c>
      <c r="G108" s="78">
        <f t="shared" si="23"/>
        <v>0.63216011042097997</v>
      </c>
    </row>
    <row r="109" spans="1:7" s="13" customFormat="1" ht="15.6">
      <c r="A109" s="65"/>
      <c r="B109" s="62" t="s">
        <v>66</v>
      </c>
      <c r="C109" s="37">
        <v>3050</v>
      </c>
      <c r="D109" s="80">
        <v>4758.9130000000005</v>
      </c>
      <c r="E109" s="37"/>
      <c r="F109" s="80">
        <f t="shared" si="22"/>
        <v>-3050</v>
      </c>
      <c r="G109" s="78">
        <f t="shared" si="23"/>
        <v>0</v>
      </c>
    </row>
    <row r="110" spans="1:7" s="9" customFormat="1">
      <c r="A110" s="39" t="s">
        <v>8</v>
      </c>
      <c r="B110" s="81" t="s">
        <v>22</v>
      </c>
      <c r="C110" s="29">
        <f>C111+C114</f>
        <v>56232</v>
      </c>
      <c r="D110" s="29">
        <f t="shared" ref="D110:E110" si="31">D111+D114</f>
        <v>573246.28793500003</v>
      </c>
      <c r="E110" s="29">
        <f t="shared" si="31"/>
        <v>66766</v>
      </c>
      <c r="F110" s="29">
        <f t="shared" si="22"/>
        <v>10534</v>
      </c>
      <c r="G110" s="75">
        <f>IFERROR(E110/C110,"")</f>
        <v>1.1873310570493669</v>
      </c>
    </row>
    <row r="111" spans="1:7" s="11" customFormat="1">
      <c r="A111" s="31" t="s">
        <v>9</v>
      </c>
      <c r="B111" s="32" t="s">
        <v>1</v>
      </c>
      <c r="C111" s="33">
        <f>C112+C113</f>
        <v>12000</v>
      </c>
      <c r="D111" s="33">
        <f t="shared" ref="D111:E111" si="32">D112+D113</f>
        <v>46771.748004000001</v>
      </c>
      <c r="E111" s="33">
        <f t="shared" si="32"/>
        <v>0</v>
      </c>
      <c r="F111" s="33">
        <f t="shared" si="22"/>
        <v>-12000</v>
      </c>
      <c r="G111" s="74">
        <f t="shared" si="23"/>
        <v>0</v>
      </c>
    </row>
    <row r="112" spans="1:7" s="13" customFormat="1" ht="16.5" customHeight="1">
      <c r="A112" s="82"/>
      <c r="B112" s="83" t="s">
        <v>56</v>
      </c>
      <c r="C112" s="37"/>
      <c r="D112" s="37"/>
      <c r="E112" s="37"/>
      <c r="F112" s="37">
        <f t="shared" si="22"/>
        <v>0</v>
      </c>
      <c r="G112" s="74" t="str">
        <f t="shared" si="23"/>
        <v/>
      </c>
    </row>
    <row r="113" spans="1:7" s="13" customFormat="1" ht="18" customHeight="1">
      <c r="A113" s="82"/>
      <c r="B113" s="83" t="s">
        <v>57</v>
      </c>
      <c r="C113" s="37">
        <v>12000</v>
      </c>
      <c r="D113" s="37">
        <v>46771.748004000001</v>
      </c>
      <c r="E113" s="37"/>
      <c r="F113" s="37">
        <f t="shared" si="22"/>
        <v>-12000</v>
      </c>
      <c r="G113" s="74">
        <f t="shared" si="23"/>
        <v>0</v>
      </c>
    </row>
    <row r="114" spans="1:7" s="11" customFormat="1">
      <c r="A114" s="43" t="s">
        <v>10</v>
      </c>
      <c r="B114" s="44" t="s">
        <v>58</v>
      </c>
      <c r="C114" s="33">
        <f>SUM(C115:C116)</f>
        <v>44232</v>
      </c>
      <c r="D114" s="33">
        <f t="shared" ref="D114:E114" si="33">SUM(D115:D116)</f>
        <v>526474.53993099998</v>
      </c>
      <c r="E114" s="33">
        <f t="shared" si="33"/>
        <v>66766</v>
      </c>
      <c r="F114" s="33">
        <f t="shared" si="22"/>
        <v>22534</v>
      </c>
      <c r="G114" s="74">
        <f t="shared" si="23"/>
        <v>1.5094501718213058</v>
      </c>
    </row>
    <row r="115" spans="1:7" s="13" customFormat="1">
      <c r="A115" s="82"/>
      <c r="B115" s="83" t="s">
        <v>59</v>
      </c>
      <c r="C115" s="37"/>
      <c r="D115" s="37"/>
      <c r="E115" s="37"/>
      <c r="F115" s="37">
        <f t="shared" si="22"/>
        <v>0</v>
      </c>
      <c r="G115" s="74" t="str">
        <f t="shared" si="23"/>
        <v/>
      </c>
    </row>
    <row r="116" spans="1:7" s="13" customFormat="1">
      <c r="A116" s="82"/>
      <c r="B116" s="83" t="s">
        <v>24</v>
      </c>
      <c r="C116" s="37">
        <v>44232</v>
      </c>
      <c r="D116" s="37">
        <v>526474.53993099998</v>
      </c>
      <c r="E116" s="37">
        <v>66766</v>
      </c>
      <c r="F116" s="37">
        <f t="shared" si="22"/>
        <v>22534</v>
      </c>
      <c r="G116" s="74">
        <f t="shared" si="23"/>
        <v>1.5094501718213058</v>
      </c>
    </row>
    <row r="117" spans="1:7" s="9" customFormat="1">
      <c r="A117" s="27">
        <v>3</v>
      </c>
      <c r="B117" s="28" t="s">
        <v>64</v>
      </c>
      <c r="C117" s="29"/>
      <c r="D117" s="29"/>
      <c r="E117" s="29"/>
      <c r="F117" s="29">
        <f t="shared" si="22"/>
        <v>0</v>
      </c>
      <c r="G117" s="74" t="str">
        <f t="shared" si="23"/>
        <v/>
      </c>
    </row>
    <row r="118" spans="1:7" s="9" customFormat="1">
      <c r="A118" s="84">
        <v>4</v>
      </c>
      <c r="B118" s="85" t="s">
        <v>72</v>
      </c>
      <c r="C118" s="86"/>
      <c r="D118" s="86">
        <v>1306618.7594246999</v>
      </c>
      <c r="E118" s="86"/>
      <c r="F118" s="86">
        <f t="shared" si="22"/>
        <v>0</v>
      </c>
      <c r="G118" s="87" t="str">
        <f t="shared" si="23"/>
        <v/>
      </c>
    </row>
    <row r="119" spans="1:7" ht="17.25" customHeight="1">
      <c r="B119" s="88" t="s">
        <v>77</v>
      </c>
    </row>
    <row r="120" spans="1:7" ht="25.5" customHeight="1">
      <c r="B120" s="94" t="s">
        <v>78</v>
      </c>
      <c r="C120" s="94"/>
      <c r="D120" s="94"/>
      <c r="E120" s="94"/>
      <c r="F120" s="94"/>
      <c r="G120" s="94"/>
    </row>
  </sheetData>
  <mergeCells count="11">
    <mergeCell ref="B120:G120"/>
    <mergeCell ref="F1:G1"/>
    <mergeCell ref="A2:G2"/>
    <mergeCell ref="A3:G3"/>
    <mergeCell ref="F4:G4"/>
    <mergeCell ref="A5:A6"/>
    <mergeCell ref="B5:B6"/>
    <mergeCell ref="C5:C6"/>
    <mergeCell ref="D5:D6"/>
    <mergeCell ref="E5:E6"/>
    <mergeCell ref="F5:G5"/>
  </mergeCells>
  <printOptions horizontalCentered="1"/>
  <pageMargins left="0.39370078740157499" right="0.35433070866141703" top="0.55118110236220497" bottom="0.66929133858267698" header="0" footer="0.39370078740157499"/>
  <pageSetup paperSize="9" scale="90" fitToHeight="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B34.24</vt:lpstr>
      <vt:lpstr>B34.24!Print_Area</vt:lpstr>
      <vt:lpstr>B34.24!Print_Titles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Đỗ Thị Hồng Thắm</cp:lastModifiedBy>
  <cp:lastPrinted>2024-12-23T09:18:20Z</cp:lastPrinted>
  <dcterms:created xsi:type="dcterms:W3CDTF">2017-12-01T01:41:21Z</dcterms:created>
  <dcterms:modified xsi:type="dcterms:W3CDTF">2024-12-25T01:19:03Z</dcterms:modified>
</cp:coreProperties>
</file>