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SO THAO\NAM 2025\3. TCNS\43. CONG KHAI SO LIEU QUYET TOAN QUY I\"/>
    </mc:Choice>
  </mc:AlternateContent>
  <bookViews>
    <workbookView xWindow="0" yWindow="0" windowWidth="19200" windowHeight="7056" tabRatio="415" activeTab="1"/>
  </bookViews>
  <sheets>
    <sheet name="59" sheetId="32" r:id="rId1"/>
    <sheet name="60" sheetId="2" r:id="rId2"/>
    <sheet name="61" sheetId="31" r:id="rId3"/>
    <sheet name="goc" sheetId="22" state="hidden" r:id="rId4"/>
  </sheets>
  <externalReferences>
    <externalReference r:id="rId5"/>
    <externalReference r:id="rId6"/>
  </externalReferences>
  <definedNames>
    <definedName name="_xlnm.Print_Titles" localSheetId="2">'61'!$5:$8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2" l="1"/>
  <c r="G37" i="2"/>
  <c r="E26" i="32" l="1"/>
  <c r="F17" i="32"/>
  <c r="F11" i="32"/>
  <c r="C11" i="32"/>
  <c r="D11" i="32"/>
  <c r="D19" i="32"/>
  <c r="C19" i="32"/>
  <c r="F25" i="32"/>
  <c r="E25" i="32"/>
  <c r="E24" i="32"/>
  <c r="E21" i="32"/>
  <c r="E20" i="32"/>
  <c r="E18" i="32"/>
  <c r="E15" i="32"/>
  <c r="E13" i="32"/>
  <c r="D12" i="32"/>
  <c r="B99" i="31"/>
  <c r="A99" i="31"/>
  <c r="B98" i="31"/>
  <c r="A98" i="31"/>
  <c r="B97" i="31"/>
  <c r="A97" i="31"/>
  <c r="B96" i="31"/>
  <c r="A96" i="31"/>
  <c r="B95" i="31"/>
  <c r="A95" i="31"/>
  <c r="B94" i="31"/>
  <c r="A94" i="31"/>
  <c r="B93" i="31"/>
  <c r="A93" i="31"/>
  <c r="N72" i="31"/>
  <c r="N10" i="31"/>
  <c r="P8" i="31"/>
  <c r="R8" i="31" s="1"/>
  <c r="S8" i="31" s="1"/>
  <c r="O8" i="31"/>
  <c r="P7" i="31"/>
  <c r="P6" i="31" s="1"/>
  <c r="R6" i="31" s="1"/>
  <c r="S6" i="31" s="1"/>
  <c r="O7" i="31"/>
  <c r="O6" i="31"/>
  <c r="N6" i="31"/>
  <c r="H6" i="31"/>
  <c r="D5" i="31"/>
  <c r="E19" i="32" l="1"/>
  <c r="E11" i="32"/>
  <c r="E12" i="32"/>
  <c r="Q7" i="31"/>
  <c r="R7" i="31"/>
  <c r="S7" i="31" s="1"/>
  <c r="Q6" i="31"/>
  <c r="Q8" i="31"/>
  <c r="D27" i="2"/>
  <c r="D26" i="2"/>
  <c r="D25" i="2"/>
  <c r="D24" i="2"/>
  <c r="D23" i="2"/>
  <c r="D22" i="2"/>
  <c r="D21" i="2"/>
  <c r="D20" i="2"/>
  <c r="D19" i="2"/>
  <c r="D18" i="2"/>
  <c r="D17" i="2"/>
  <c r="D16" i="2"/>
  <c r="D15" i="2"/>
  <c r="D14" i="2"/>
  <c r="D13" i="2"/>
  <c r="D12" i="2"/>
  <c r="D11" i="2"/>
  <c r="D10" i="2" l="1"/>
  <c r="D9" i="2"/>
  <c r="D8" i="2" s="1"/>
  <c r="E37" i="2"/>
  <c r="A31" i="2"/>
  <c r="A32" i="2" s="1"/>
  <c r="A33" i="2" s="1"/>
  <c r="J28" i="2" l="1"/>
  <c r="E17" i="2" l="1"/>
  <c r="G17" i="2" l="1"/>
  <c r="F17" i="2"/>
  <c r="H17" i="2" s="1"/>
  <c r="L9" i="2" l="1"/>
  <c r="L10" i="2"/>
  <c r="C10" i="2" l="1"/>
  <c r="G24" i="22"/>
  <c r="H24" i="22"/>
  <c r="C9" i="2" l="1"/>
  <c r="J20" i="22" l="1"/>
  <c r="J24" i="22"/>
  <c r="J18" i="22"/>
  <c r="J15" i="22"/>
  <c r="C28" i="22" l="1"/>
  <c r="C27" i="22"/>
  <c r="C26" i="22"/>
  <c r="C25" i="22"/>
  <c r="C24" i="22"/>
  <c r="C23" i="22"/>
  <c r="C22" i="22"/>
  <c r="C21" i="22"/>
  <c r="C20" i="22"/>
  <c r="C19" i="22"/>
  <c r="C18" i="22"/>
  <c r="C17" i="22"/>
  <c r="C16" i="22"/>
  <c r="C15" i="22"/>
  <c r="C14" i="22"/>
  <c r="C13" i="22"/>
  <c r="C12" i="22"/>
  <c r="E11" i="22"/>
  <c r="D11" i="22"/>
  <c r="D10" i="22" s="1"/>
  <c r="D9" i="22" s="1"/>
  <c r="C11" i="22" l="1"/>
  <c r="C10" i="22" s="1"/>
  <c r="C9" i="22" s="1"/>
  <c r="E10" i="22"/>
  <c r="E9" i="22" s="1"/>
  <c r="N28" i="22" l="1"/>
  <c r="M28" i="22"/>
  <c r="P28" i="22" s="1"/>
  <c r="I28" i="22"/>
  <c r="F28" i="22"/>
  <c r="N27" i="22"/>
  <c r="M27" i="22"/>
  <c r="P27" i="22" s="1"/>
  <c r="I27" i="22"/>
  <c r="F27" i="22"/>
  <c r="N26" i="22"/>
  <c r="M26" i="22"/>
  <c r="P26" i="22" s="1"/>
  <c r="I26" i="22"/>
  <c r="F26" i="22"/>
  <c r="N25" i="22"/>
  <c r="Q25" i="22" s="1"/>
  <c r="M25" i="22"/>
  <c r="I25" i="22"/>
  <c r="F25" i="22"/>
  <c r="M24" i="22"/>
  <c r="P24" i="22" s="1"/>
  <c r="I24" i="22"/>
  <c r="F24" i="22"/>
  <c r="N23" i="22"/>
  <c r="M23" i="22"/>
  <c r="P23" i="22" s="1"/>
  <c r="I23" i="22"/>
  <c r="F23" i="22"/>
  <c r="L23" i="22" s="1"/>
  <c r="O23" i="22" s="1"/>
  <c r="N22" i="22"/>
  <c r="Q22" i="22" s="1"/>
  <c r="I22" i="22"/>
  <c r="F22" i="22"/>
  <c r="L22" i="22" s="1"/>
  <c r="O22" i="22" s="1"/>
  <c r="M21" i="22"/>
  <c r="P21" i="22" s="1"/>
  <c r="I21" i="22"/>
  <c r="N21" i="22"/>
  <c r="Q21" i="22" s="1"/>
  <c r="F21" i="22"/>
  <c r="N20" i="22"/>
  <c r="Q20" i="22" s="1"/>
  <c r="M20" i="22"/>
  <c r="P20" i="22" s="1"/>
  <c r="I20" i="22"/>
  <c r="F20" i="22"/>
  <c r="N19" i="22"/>
  <c r="M19" i="22"/>
  <c r="P19" i="22" s="1"/>
  <c r="I19" i="22"/>
  <c r="F19" i="22"/>
  <c r="N18" i="22"/>
  <c r="Q18" i="22" s="1"/>
  <c r="I18" i="22"/>
  <c r="F18" i="22"/>
  <c r="N17" i="22"/>
  <c r="Q17" i="22" s="1"/>
  <c r="M17" i="22"/>
  <c r="I17" i="22"/>
  <c r="F17" i="22"/>
  <c r="M16" i="22"/>
  <c r="I16" i="22"/>
  <c r="N16" i="22"/>
  <c r="Q16" i="22" s="1"/>
  <c r="F16" i="22"/>
  <c r="N15" i="22"/>
  <c r="Q15" i="22" s="1"/>
  <c r="I15" i="22"/>
  <c r="M15" i="22"/>
  <c r="P15" i="22" s="1"/>
  <c r="N14" i="22"/>
  <c r="M14" i="22"/>
  <c r="P14" i="22" s="1"/>
  <c r="I14" i="22"/>
  <c r="F14" i="22"/>
  <c r="N13" i="22"/>
  <c r="M13" i="22"/>
  <c r="P13" i="22" s="1"/>
  <c r="I13" i="22"/>
  <c r="F13" i="22"/>
  <c r="N12" i="22"/>
  <c r="M12" i="22"/>
  <c r="P12" i="22" s="1"/>
  <c r="I12" i="22"/>
  <c r="F12" i="22"/>
  <c r="K11" i="22"/>
  <c r="K10" i="22" s="1"/>
  <c r="K9" i="22" s="1"/>
  <c r="J11" i="22"/>
  <c r="J10" i="22" s="1"/>
  <c r="J9" i="22" s="1"/>
  <c r="H11" i="22"/>
  <c r="G11" i="22"/>
  <c r="G10" i="22" s="1"/>
  <c r="L21" i="22" l="1"/>
  <c r="O21" i="22" s="1"/>
  <c r="I11" i="22"/>
  <c r="N11" i="22"/>
  <c r="H10" i="22"/>
  <c r="N10" i="22" s="1"/>
  <c r="L14" i="22"/>
  <c r="O14" i="22" s="1"/>
  <c r="L17" i="22"/>
  <c r="O17" i="22" s="1"/>
  <c r="L18" i="22"/>
  <c r="O18" i="22" s="1"/>
  <c r="L16" i="22"/>
  <c r="O16" i="22" s="1"/>
  <c r="I9" i="22"/>
  <c r="L20" i="22"/>
  <c r="O20" i="22" s="1"/>
  <c r="L12" i="22"/>
  <c r="O12" i="22" s="1"/>
  <c r="L13" i="22"/>
  <c r="O13" i="22" s="1"/>
  <c r="L19" i="22"/>
  <c r="O19" i="22" s="1"/>
  <c r="L25" i="22"/>
  <c r="O25" i="22" s="1"/>
  <c r="L26" i="22"/>
  <c r="O26" i="22" s="1"/>
  <c r="L28" i="22"/>
  <c r="O28" i="22" s="1"/>
  <c r="M11" i="22"/>
  <c r="P11" i="22" s="1"/>
  <c r="L27" i="22"/>
  <c r="O27" i="22" s="1"/>
  <c r="G9" i="22"/>
  <c r="M10" i="22"/>
  <c r="P10" i="22" s="1"/>
  <c r="L24" i="22"/>
  <c r="O24" i="22" s="1"/>
  <c r="I10" i="22"/>
  <c r="F11" i="22"/>
  <c r="L11" i="22" s="1"/>
  <c r="O11" i="22" s="1"/>
  <c r="F15" i="22"/>
  <c r="L15" i="22" s="1"/>
  <c r="O15" i="22" s="1"/>
  <c r="M18" i="22"/>
  <c r="P18" i="22" s="1"/>
  <c r="M22" i="22"/>
  <c r="P22" i="22" s="1"/>
  <c r="N24" i="22"/>
  <c r="Q24" i="22" s="1"/>
  <c r="K9" i="2"/>
  <c r="K8" i="2" s="1"/>
  <c r="H9" i="22" l="1"/>
  <c r="N9" i="22" s="1"/>
  <c r="Q9" i="22" s="1"/>
  <c r="F10" i="22"/>
  <c r="L10" i="22" s="1"/>
  <c r="M9" i="22"/>
  <c r="P9" i="22" s="1"/>
  <c r="Q10" i="22"/>
  <c r="F9" i="22" l="1"/>
  <c r="L9" i="22" s="1"/>
  <c r="O10" i="22"/>
  <c r="O9" i="22" l="1"/>
  <c r="C8" i="2" l="1"/>
  <c r="E29" i="2" l="1"/>
  <c r="E27" i="2"/>
  <c r="E26" i="2"/>
  <c r="E25" i="2"/>
  <c r="E24" i="2"/>
  <c r="E23" i="2"/>
  <c r="E22" i="2"/>
  <c r="E21" i="2"/>
  <c r="E20" i="2"/>
  <c r="E19" i="2"/>
  <c r="E18" i="2"/>
  <c r="E16" i="2"/>
  <c r="E15" i="2"/>
  <c r="E14" i="2"/>
  <c r="E11" i="2"/>
  <c r="E13" i="2" l="1"/>
  <c r="E12" i="2"/>
  <c r="K10" i="2"/>
  <c r="E10" i="2" l="1"/>
  <c r="E9" i="2"/>
  <c r="E8" i="2" s="1"/>
  <c r="L8" i="2"/>
  <c r="G19" i="2" l="1"/>
  <c r="F14" i="2"/>
  <c r="I13" i="2" l="1"/>
  <c r="G13" i="2"/>
  <c r="G12" i="2"/>
  <c r="I12" i="2"/>
  <c r="F12" i="2"/>
  <c r="F13" i="2"/>
  <c r="G15" i="2"/>
  <c r="I15" i="2"/>
  <c r="F15" i="2"/>
  <c r="G26" i="2"/>
  <c r="F26" i="2"/>
  <c r="G23" i="2"/>
  <c r="F23" i="2"/>
  <c r="I23" i="2"/>
  <c r="I22" i="2"/>
  <c r="G22" i="2"/>
  <c r="F22" i="2"/>
  <c r="G24" i="2"/>
  <c r="I24" i="2"/>
  <c r="F24" i="2"/>
  <c r="G16" i="2"/>
  <c r="F16" i="2"/>
  <c r="I16" i="2"/>
  <c r="I19" i="2"/>
  <c r="F19" i="2"/>
  <c r="G11" i="2"/>
  <c r="F11" i="2"/>
  <c r="I11" i="2"/>
  <c r="G21" i="2"/>
  <c r="F21" i="2"/>
  <c r="I21" i="2"/>
  <c r="F18" i="2"/>
  <c r="G18" i="2"/>
  <c r="I18" i="2"/>
  <c r="G14" i="2"/>
  <c r="I14" i="2"/>
  <c r="G25" i="2"/>
  <c r="F25" i="2"/>
  <c r="I25" i="2"/>
  <c r="I27" i="2"/>
  <c r="F27" i="2"/>
  <c r="G27" i="2"/>
  <c r="G20" i="2"/>
  <c r="F20" i="2"/>
  <c r="I20" i="2"/>
  <c r="G29" i="2"/>
  <c r="F29" i="2"/>
  <c r="I29" i="2"/>
  <c r="I10" i="2" l="1"/>
  <c r="J13" i="2"/>
  <c r="H13" i="2"/>
  <c r="H29" i="2"/>
  <c r="J29" i="2"/>
  <c r="H14" i="2"/>
  <c r="J14" i="2"/>
  <c r="J18" i="2"/>
  <c r="H18" i="2"/>
  <c r="J26" i="2"/>
  <c r="H26" i="2"/>
  <c r="H25" i="2"/>
  <c r="J25" i="2"/>
  <c r="I9" i="2"/>
  <c r="F9" i="2"/>
  <c r="G9" i="2"/>
  <c r="H19" i="2"/>
  <c r="J19" i="2"/>
  <c r="J16" i="2"/>
  <c r="H16" i="2"/>
  <c r="J12" i="2"/>
  <c r="H12" i="2"/>
  <c r="H27" i="2"/>
  <c r="J27" i="2"/>
  <c r="H21" i="2"/>
  <c r="J21" i="2"/>
  <c r="G10" i="2"/>
  <c r="J22" i="2"/>
  <c r="H22" i="2"/>
  <c r="H23" i="2"/>
  <c r="J23" i="2"/>
  <c r="J20" i="2"/>
  <c r="H20" i="2"/>
  <c r="F10" i="2"/>
  <c r="J11" i="2"/>
  <c r="H11" i="2"/>
  <c r="H24" i="2"/>
  <c r="J24" i="2"/>
  <c r="H15" i="2"/>
  <c r="J15" i="2"/>
  <c r="I8" i="2" l="1"/>
  <c r="G8" i="2"/>
  <c r="J9" i="2"/>
  <c r="H9" i="2"/>
  <c r="J10" i="2"/>
  <c r="H10" i="2"/>
  <c r="F8" i="2"/>
  <c r="H8" i="2" s="1"/>
  <c r="J8" i="2" l="1"/>
  <c r="F37" i="2" l="1"/>
  <c r="H37" i="2" s="1"/>
</calcChain>
</file>

<file path=xl/comments1.xml><?xml version="1.0" encoding="utf-8"?>
<comments xmlns="http://schemas.openxmlformats.org/spreadsheetml/2006/main">
  <authors>
    <author>Tuyền Lê Thị Mỹ</author>
  </authors>
  <commentList>
    <comment ref="G17" authorId="0" shapeId="0">
      <text>
        <r>
          <rPr>
            <b/>
            <sz val="9"/>
            <color indexed="81"/>
            <rFont val="Tahoma"/>
            <family val="2"/>
          </rPr>
          <t>Tuyền Lê Thị Mỹ:</t>
        </r>
        <r>
          <rPr>
            <sz val="9"/>
            <color indexed="81"/>
            <rFont val="Tahoma"/>
            <family val="2"/>
          </rPr>
          <t xml:space="preserve">
lấy theo số ước thực hiện</t>
        </r>
      </text>
    </comment>
  </commentList>
</comments>
</file>

<file path=xl/sharedStrings.xml><?xml version="1.0" encoding="utf-8"?>
<sst xmlns="http://schemas.openxmlformats.org/spreadsheetml/2006/main" count="442" uniqueCount="244">
  <si>
    <t>STT</t>
  </si>
  <si>
    <t>Tổng cộng</t>
  </si>
  <si>
    <t>A</t>
  </si>
  <si>
    <t>B</t>
  </si>
  <si>
    <t>1=2+3</t>
  </si>
  <si>
    <t>4=5+6</t>
  </si>
  <si>
    <t>7=8+9</t>
  </si>
  <si>
    <t>11=5+8</t>
  </si>
  <si>
    <t>12=6+9</t>
  </si>
  <si>
    <t>I</t>
  </si>
  <si>
    <t>II</t>
  </si>
  <si>
    <t>III</t>
  </si>
  <si>
    <t>C</t>
  </si>
  <si>
    <t>Thu nội địa</t>
  </si>
  <si>
    <t>Thu từ Doanh nghiệp nhà nước</t>
  </si>
  <si>
    <t>1.1</t>
  </si>
  <si>
    <t>1.2</t>
  </si>
  <si>
    <t>Lệ phí trước bạ</t>
  </si>
  <si>
    <t>Thuế thu nhập cá nhân</t>
  </si>
  <si>
    <t>10=4+7</t>
  </si>
  <si>
    <t>Nội dung</t>
  </si>
  <si>
    <t>Vốn ngoài nước</t>
  </si>
  <si>
    <t>Vốn trong nước</t>
  </si>
  <si>
    <t>Tỉnh</t>
  </si>
  <si>
    <t>BÁO CÁO</t>
  </si>
  <si>
    <t>Toàn tỉnh</t>
  </si>
  <si>
    <t>So sánh (%)</t>
  </si>
  <si>
    <t>Ước TH 
quí I/ Dự toán</t>
  </si>
  <si>
    <t>Ước TH 6 tháng đầu năm/ Dự toán</t>
  </si>
  <si>
    <t>Ước TH 6 tháng đầu năm/ Cùng kỳ</t>
  </si>
  <si>
    <t>6=4+5</t>
  </si>
  <si>
    <t>8=6/3</t>
  </si>
  <si>
    <t>10</t>
  </si>
  <si>
    <t>Thuế sử dụng đất phi nông nghiệp</t>
  </si>
  <si>
    <t>Thuế bảo vệ môi trường</t>
  </si>
  <si>
    <t>Vốn đầu tư phát triển</t>
  </si>
  <si>
    <t>NSĐP</t>
  </si>
  <si>
    <t>Thu từ DNNN trung ương</t>
  </si>
  <si>
    <t>Thu từ DNNN địa phương</t>
  </si>
  <si>
    <t>Thu từ DN có vốn ĐTNN</t>
  </si>
  <si>
    <t>Thu từ khu vực ngoài quốc doanh</t>
  </si>
  <si>
    <t>Thu phí, lệ phí</t>
  </si>
  <si>
    <t>Thu tiền sử dụng đất</t>
  </si>
  <si>
    <t>Thu tiền thuê đất</t>
  </si>
  <si>
    <t>Thu khác ngân sách</t>
  </si>
  <si>
    <t>Thu cổ tức và lợi nhuận sau thuế</t>
  </si>
  <si>
    <t>Thu từ hoạt động sổ xố kiến thiết</t>
  </si>
  <si>
    <t>Thu từ hoạt động xuất, nhập khẩu</t>
  </si>
  <si>
    <t>a</t>
  </si>
  <si>
    <t>b</t>
  </si>
  <si>
    <t>TỔNG THU NSNN TRÊN ĐỊA BÀN (I+II)</t>
  </si>
  <si>
    <t>Ước TH quí I/ Cùng kỳ</t>
  </si>
  <si>
    <t>Thu tiền cấp quyền khai thác khoáng sản</t>
  </si>
  <si>
    <t xml:space="preserve">         ĐVT: Triệu đồng</t>
  </si>
  <si>
    <t>Cùng kỳ</t>
  </si>
  <si>
    <t>15=12/3</t>
  </si>
  <si>
    <t>13=10/1</t>
  </si>
  <si>
    <t>14=11/2</t>
  </si>
  <si>
    <t>Chi các chương trình mục tiêu, nhiệm vụ</t>
  </si>
  <si>
    <t>Huyện, thị xã, thành phố</t>
  </si>
  <si>
    <t>Biểu số 02</t>
  </si>
  <si>
    <t>S
tt</t>
  </si>
  <si>
    <t>Lũy kế 6 tháng</t>
  </si>
  <si>
    <t>TH/DT</t>
  </si>
  <si>
    <t xml:space="preserve">TỔNG CHI (A+B)  </t>
  </si>
  <si>
    <t>CHI CÂN ĐỐI NGÂN SÁCH ĐỊA PHƯƠNG</t>
  </si>
  <si>
    <t>Chi đầu tư phát triển</t>
  </si>
  <si>
    <t>*</t>
  </si>
  <si>
    <t>1.3</t>
  </si>
  <si>
    <t>Chi từ nguồn thu xổ số kiến thiết</t>
  </si>
  <si>
    <t>1.4</t>
  </si>
  <si>
    <t>Chi từ nguồn bội chi NSĐP</t>
  </si>
  <si>
    <t>**</t>
  </si>
  <si>
    <t>Chi XDCB theo lĩnh vực</t>
  </si>
  <si>
    <t>Quốc phòng</t>
  </si>
  <si>
    <t>An ninh và trật tự an toàn xã hội</t>
  </si>
  <si>
    <t>Giáo dục, đào tạo và giáo dục nghề nghiệp</t>
  </si>
  <si>
    <t>Khoa học và công nghệ</t>
  </si>
  <si>
    <t>Y tế, dân số và gia đình</t>
  </si>
  <si>
    <t>Văn hóa thông tin</t>
  </si>
  <si>
    <t>Phát thanh, truyền hình, thông tấn</t>
  </si>
  <si>
    <t>Thể dục thể thao</t>
  </si>
  <si>
    <t>Bảo vệ môi trường</t>
  </si>
  <si>
    <t>Các hoạt động kinh tế</t>
  </si>
  <si>
    <t>Hoạt động của cơ quan quản lý nhà nước, đơn vị sự nghiệp công lập, tổ chức chính trị và các tổ chức chính trị - xã hội</t>
  </si>
  <si>
    <t>Xã hội</t>
  </si>
  <si>
    <t>Các nhiệm vụ, chương trình, dự án khác theo quy định của pháp luật</t>
  </si>
  <si>
    <t>Các nhiệm vụ chi khác - 429</t>
  </si>
  <si>
    <t>Chi thường xuyên</t>
  </si>
  <si>
    <t>Chi sự nghiệp kinh tế</t>
  </si>
  <si>
    <t>Sự nghiệp nông nghiệp</t>
  </si>
  <si>
    <t>Sự nghiệp lâm nghiệp</t>
  </si>
  <si>
    <t>c</t>
  </si>
  <si>
    <t>Sự nghiệp thủy lợi</t>
  </si>
  <si>
    <t>d</t>
  </si>
  <si>
    <t>Sự nghiệp Giao thông</t>
  </si>
  <si>
    <t>e</t>
  </si>
  <si>
    <t>Sự nghiệp Kiến thiết thị chính</t>
  </si>
  <si>
    <t>f</t>
  </si>
  <si>
    <t>Sự nghiệp Kinh tế khác</t>
  </si>
  <si>
    <t>Sự nghiệp môi trường</t>
  </si>
  <si>
    <t>Chi SN Giáo dục - đào tạo và dạy nghề</t>
  </si>
  <si>
    <t>Sự nghiệp Giáo dục</t>
  </si>
  <si>
    <t>Sự nghiệp Đào tạo và dạy nghề</t>
  </si>
  <si>
    <t>Chi sự nghiệp Y tế</t>
  </si>
  <si>
    <t>Chi sự nghiệp Văn hóa thông tin</t>
  </si>
  <si>
    <t>Chi sự nghiệp phát thanh truyền hình</t>
  </si>
  <si>
    <t>Chi sự nghiệp thể dục thể thao</t>
  </si>
  <si>
    <t>Chi sự nghiệp khoa học và công nghệ</t>
  </si>
  <si>
    <t xml:space="preserve">Chi đảm bảo xã hội </t>
  </si>
  <si>
    <t>Chi quản lý hành chính</t>
  </si>
  <si>
    <t>Quản lý nhà nước</t>
  </si>
  <si>
    <t>Đảng</t>
  </si>
  <si>
    <t>MTTQ và các tổ chức chính trị xã hội</t>
  </si>
  <si>
    <t>Hội quần chúng</t>
  </si>
  <si>
    <t>Chi An ninh quốc phòng</t>
  </si>
  <si>
    <t>An ninh</t>
  </si>
  <si>
    <t>Chi khác ngân sách</t>
  </si>
  <si>
    <t>Chi trả nợ lãi các khoản do chính quyền địa phương vay</t>
  </si>
  <si>
    <t>IV</t>
  </si>
  <si>
    <t>Chi bổ sung quỹ dự trữ tài chính địa phương</t>
  </si>
  <si>
    <t>V</t>
  </si>
  <si>
    <t>Dự phòng ngân sách</t>
  </si>
  <si>
    <t>VI</t>
  </si>
  <si>
    <t>CHI CÁC CHƯƠNG TRÌNH MỤC TIÊU, NHIỆM VỤ</t>
  </si>
  <si>
    <t>B.1</t>
  </si>
  <si>
    <t>Chi các chương trình mục tiêu quốc gia</t>
  </si>
  <si>
    <t>Vốn sự nghiệp</t>
  </si>
  <si>
    <t>Chương trình Giảm nghèo bền vững</t>
  </si>
  <si>
    <t>CTMTQG Xây dựng nông thôn mới</t>
  </si>
  <si>
    <t>B.2</t>
  </si>
  <si>
    <t>Đầu tư các dự án từ nguồn vốn nước ngoài</t>
  </si>
  <si>
    <t>Đầu tư các dự án từ nguồn vốn trong nước</t>
  </si>
  <si>
    <t>II.1</t>
  </si>
  <si>
    <t>II.2</t>
  </si>
  <si>
    <t>Chi thực hiện một số nhiệm vụ, gồm:</t>
  </si>
  <si>
    <t>Chi các chương trình mục tiêu</t>
  </si>
  <si>
    <t>CHI TẠM ỨNG NGÂN SÁCH</t>
  </si>
  <si>
    <t>Ngân sách cấp tỉnh</t>
  </si>
  <si>
    <t>Ngân sách cấp huyện</t>
  </si>
  <si>
    <t>Ngân sách xã</t>
  </si>
  <si>
    <t>D</t>
  </si>
  <si>
    <t>CHI BỔ SUNG CHO NGÂN SÁCH CẤP HUYỆN</t>
  </si>
  <si>
    <t>Chi bổ sung cân đối</t>
  </si>
  <si>
    <t>Chi bổ sung có mục tiêu</t>
  </si>
  <si>
    <t>E</t>
  </si>
  <si>
    <t>CHI BỔ SUNG CHO NGÂN SÁCH CẤP XÃ</t>
  </si>
  <si>
    <t>F</t>
  </si>
  <si>
    <t>CHI NỘP NGÂN SÁCH CẤP TRÊN</t>
  </si>
  <si>
    <t>G</t>
  </si>
  <si>
    <t>CHI CHUYỂN NGUỒN</t>
  </si>
  <si>
    <t>TỔNG CỘNG (A+B+C+D+E+F+G)</t>
  </si>
  <si>
    <t>Gốc</t>
  </si>
  <si>
    <t>ƯỚC THU NGÂN SÁCH NHÀ NƯỚC THÁNG 3 NĂM 2022</t>
  </si>
  <si>
    <t>TỈNH - HUYỆN, THỊ XÃ, THÀNH PHỐ</t>
  </si>
  <si>
    <t>Dự toán năm 2022</t>
  </si>
  <si>
    <t>Thực hiện đến tháng 2/2022</t>
  </si>
  <si>
    <t>Ước thu tháng 3/2022</t>
  </si>
  <si>
    <t>Thu hoa lợi công sản, quỹ đất công ích,...tại xã</t>
  </si>
  <si>
    <t>ƯTH quý I năm 2022</t>
  </si>
  <si>
    <t>So sánh ƯTH quý I năm 2022 với dự toán</t>
  </si>
  <si>
    <t>Chi từ nguồn thu tiền sử dụng đất</t>
  </si>
  <si>
    <t>Chi trả nợ gốc</t>
  </si>
  <si>
    <t>Biểu số 01</t>
  </si>
  <si>
    <t>Đvt: Triệu đồng</t>
  </si>
  <si>
    <t>Chia theo nguồn vốn</t>
  </si>
  <si>
    <t>Chi từ nguồn NSĐP</t>
  </si>
  <si>
    <t>Chương trình phát triển kinh tế vùng đồng bào dân tộc thiểu số</t>
  </si>
  <si>
    <t>5=3+4</t>
  </si>
  <si>
    <t>Đơn vị tính: triệu đồng</t>
  </si>
  <si>
    <t>I.1</t>
  </si>
  <si>
    <t>Chi đầu tư cho các dự án</t>
  </si>
  <si>
    <t>I.2</t>
  </si>
  <si>
    <t>Chi đầu tư và hỗ trợ vốn cho các doanh nghiệp cung cấp sản phẩm, dịch vụ công ích do Nhà nước đặt hàng, các tổ chức kinh tế, các tổ chức tài chính của địa phương theo quy định của pháp luật</t>
  </si>
  <si>
    <t>Chi tạo lập Quỹ phát triển đất</t>
  </si>
  <si>
    <t>Chi ủy thác cho Ngân hàng chính sách xã hội</t>
  </si>
  <si>
    <t>Chi bổ sung Quỹ Đầu tư phát triển</t>
  </si>
  <si>
    <t>Chi tạo nguồn cải cách tiền lương</t>
  </si>
  <si>
    <t>VII</t>
  </si>
  <si>
    <t>ĐTPT</t>
  </si>
  <si>
    <t>NSTW</t>
  </si>
  <si>
    <t>DT</t>
  </si>
  <si>
    <t>Thuế sử dụng đất nông nghiệp</t>
  </si>
  <si>
    <t>Dự toán năm 2025</t>
  </si>
  <si>
    <t>Ước thực hiện 
quí I/2025</t>
  </si>
  <si>
    <t>Ước thực hiện
 quí II/2025</t>
  </si>
  <si>
    <t>Ước thực hiện 6 tháng đầu năm 2025</t>
  </si>
  <si>
    <t>số thực hiện lũy kế 6 tháng/2024</t>
  </si>
  <si>
    <t>số thực hiện lũy kế 3 tháng/2024</t>
  </si>
  <si>
    <t>DT 2025</t>
  </si>
  <si>
    <t>UTH Quý II/2025</t>
  </si>
  <si>
    <t>Lũy kế 6 tháng đầu năm 2025</t>
  </si>
  <si>
    <t>Chi hoàn trả tiền vốn ứng Quỹ Phát triển đất</t>
  </si>
  <si>
    <t xml:space="preserve"> </t>
  </si>
  <si>
    <t>1.5</t>
  </si>
  <si>
    <t>Chi bổ sung Quỹ Hội Nông dân/  Hội Liên hiệp phụ nữ huyện</t>
  </si>
  <si>
    <t>Chi bồi thường, hỗ trợ, tái định cư; Hỗ trợ cho các dự án đầu tư vào nông nghiệp, nông thôn theo Nghị định 57/2018/NĐCP ngày 17/4/2018; Hỗ trợ, phát triển kinh tế tập thể, hợp tác xã giai đoạn 2021-2025 theo Quyết định số 1804/QĐ-TTg ngày 13/11/2020</t>
  </si>
  <si>
    <t>2.1</t>
  </si>
  <si>
    <t>CTMT phát triển lâm nghiệp bền vững</t>
  </si>
  <si>
    <t xml:space="preserve">3 tháng 2024 </t>
  </si>
  <si>
    <t>UTH 3 tháng 2025 (DTPT)</t>
  </si>
  <si>
    <t>Đơn vị: Triệu đồng</t>
  </si>
  <si>
    <t>5=4/3</t>
  </si>
  <si>
    <t xml:space="preserve">    UBND TỈNH TÂY NINH</t>
  </si>
  <si>
    <t>Biểu số 59/CK-NSNN</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</si>
  <si>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</si>
  <si>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</si>
  <si>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</si>
  <si>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</si>
  <si>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</si>
  <si>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</si>
  <si>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</si>
  <si>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THU NSĐP ĐƯỢC HƯỞNG THEO PHÂN CẤP</t>
  </si>
  <si>
    <t>Từ các khoản thu phân chia</t>
  </si>
  <si>
    <t>Các khoản thu NSĐP được hưởng 100%</t>
  </si>
  <si>
    <t>Thu từ dầu thô</t>
  </si>
  <si>
    <t>TỔNG THU NSNN TRÊN ĐỊA BÀN</t>
  </si>
  <si>
    <t>CÂN ĐỐI NGÂN SÁCH ĐỊA PHƯƠNG QUÝ I NĂM 2025</t>
  </si>
  <si>
    <t>ƯỚC THỰC HIỆN THU NGÂN SÁCH NHÀ NƯỚC QUÝ I NĂM 2025</t>
  </si>
  <si>
    <t>3=2/1</t>
  </si>
  <si>
    <t>Biểu số 61/CK-NSNN</t>
  </si>
  <si>
    <t>SO SÁNH ƯỚC THỰC HIỆN VỚI (%)</t>
  </si>
  <si>
    <t>NỘI DUNG</t>
  </si>
  <si>
    <t>DỰ TOÁN NĂM</t>
  </si>
  <si>
    <t>CÙNG KỲ NĂM TRƯỚC</t>
  </si>
  <si>
    <t>Qúy I năm 2023</t>
  </si>
  <si>
    <t>TỔNG NGUỒN THU NSNN TRÊN ĐỊA BÀN</t>
  </si>
  <si>
    <t>Thu cân đối NSNN</t>
  </si>
  <si>
    <t>Thu cân đối từ hoạt động xuất khẩu, nhập khẩu</t>
  </si>
  <si>
    <t>Thu chuyển nguồn từ năm trước chuyển sang</t>
  </si>
  <si>
    <t>TỔNG CHI NSĐP</t>
  </si>
  <si>
    <t>Chi cân đối NSĐP</t>
  </si>
  <si>
    <t xml:space="preserve">Chi đầu tư phát triển </t>
  </si>
  <si>
    <t>Chi bổ sung quỹ dự trữ tài chính</t>
  </si>
  <si>
    <t>Chi từ nguồn bổ sung có mục tiêu từ NSTW cho NSĐP</t>
  </si>
  <si>
    <t>BỘI CHI NSĐP/BỘI THU NSĐP</t>
  </si>
  <si>
    <t>CHI TRẢ NỢ GỐC</t>
  </si>
  <si>
    <r>
      <t>(</t>
    </r>
    <r>
      <rPr>
        <i/>
        <sz val="12"/>
        <color indexed="8"/>
        <rFont val="Times New Roman"/>
        <family val="1"/>
      </rPr>
      <t>Kèm theo Báo cáo số:          /BC-UBND ngày      /4/2025 của Ủy ban nhân dân tỉnh Tây Ninh)</t>
    </r>
  </si>
  <si>
    <t>ƯỚC THỰC HIỆN QUÝ I/2025</t>
  </si>
  <si>
    <t>Biểu số 60/CK-NSNN</t>
  </si>
  <si>
    <t>(Kèm theo Báo cáo số          /BC-UBND ngày …./4/2025 của UBND tỉnh Tây Ninh)</t>
  </si>
  <si>
    <t>SO SÁNH ƯỚC THỰC HIỆN VỚI
(%)</t>
  </si>
  <si>
    <t>(Kèm theo Báo cáo số           /BC-UBND ngày .../4/2025 của UBND tỉnh Tây Ninh)</t>
  </si>
  <si>
    <t>ƯỚC THỰC HIỆN CHI NGÂN SÁCH ĐỊA PHƯƠNG QUÝ I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</si>
</sst>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 _₫_-;\-* #,##0.00\ _₫_-;_-* &quot;-&quot;??\ _₫_-;_-@_-"/>
    <numFmt numFmtId="165" formatCode="#,##0;[Red]#,##0"/>
    <numFmt numFmtId="166" formatCode="0.0%"/>
    <numFmt numFmtId="167" formatCode="_(* #,##0_);_(* \(#,##0\);_(* &quot;-&quot;??_);_(@_)"/>
    <numFmt numFmtId="168" formatCode="_-* #,##0\ _₫_-;\-* #,##0\ _₫_-;_-* &quot;-&quot;??\ _₫_-;_-@_-"/>
  </numFmts>
  <fonts count="57">
    <font>
      <sz val="12"/>
      <name val="Times New Roman"/>
    </font>
    <font>
      <sz val="11"/>
      <color theme="1"/>
      <name val="Calibri"/>
      <family val="2"/>
      <scheme val="minor"/>
    </font>
    <font>
      <sz val="12"/>
      <name val="Times New Roman"/>
      <family val="1"/>
    </font>
    <font>
      <b/>
      <sz val="10"/>
      <name val="Times New Roman"/>
      <family val="1"/>
    </font>
    <font>
      <sz val="10"/>
      <name val="Times New Roman"/>
      <family val="1"/>
    </font>
    <font>
      <i/>
      <sz val="10"/>
      <name val="Times New Roman"/>
      <family val="1"/>
    </font>
    <font>
      <sz val="12"/>
      <name val="VNI-Times"/>
    </font>
    <font>
      <sz val="8"/>
      <name val="Times New Roman"/>
      <family val="1"/>
    </font>
    <font>
      <sz val="12"/>
      <name val="Times New Roman"/>
      <family val="1"/>
    </font>
    <font>
      <b/>
      <sz val="14"/>
      <name val="Times New Roman"/>
      <family val="1"/>
    </font>
    <font>
      <i/>
      <sz val="12"/>
      <name val="Times New Roman"/>
      <family val="1"/>
    </font>
    <font>
      <b/>
      <sz val="12"/>
      <name val="Times New Roman"/>
      <family val="1"/>
    </font>
    <font>
      <sz val="10"/>
      <name val="Arial"/>
      <family val="2"/>
    </font>
    <font>
      <sz val="14"/>
      <name val="Times New Roman"/>
      <family val="1"/>
    </font>
    <font>
      <sz val="11"/>
      <name val="Times New Roman"/>
      <family val="1"/>
    </font>
    <font>
      <sz val="13"/>
      <name val="Times New Roman"/>
      <family val="1"/>
    </font>
    <font>
      <i/>
      <sz val="13"/>
      <name val="Times New Roman"/>
      <family val="1"/>
    </font>
    <font>
      <b/>
      <sz val="13"/>
      <name val="Times New Roman"/>
      <family val="1"/>
    </font>
    <font>
      <i/>
      <sz val="14"/>
      <name val="Times New Roman"/>
      <family val="1"/>
    </font>
    <font>
      <b/>
      <sz val="12"/>
      <name val="VNI-Times"/>
    </font>
    <font>
      <b/>
      <sz val="12"/>
      <color rgb="FFFF0000"/>
      <name val="Times New Roman"/>
      <family val="1"/>
    </font>
    <font>
      <b/>
      <sz val="12"/>
      <color rgb="FFC00000"/>
      <name val="Times New Roman"/>
      <family val="1"/>
    </font>
    <font>
      <sz val="12"/>
      <color theme="1"/>
      <name val="Times New Roman"/>
      <family val="1"/>
    </font>
    <font>
      <sz val="13"/>
      <color theme="1"/>
      <name val="Times New Roman"/>
      <family val="1"/>
    </font>
    <font>
      <b/>
      <u/>
      <sz val="13"/>
      <name val="Times New Roman"/>
      <family val="1"/>
    </font>
    <font>
      <sz val="12"/>
      <color theme="1"/>
      <name val="Times New Roman"/>
      <family val="2"/>
    </font>
    <font>
      <sz val="11"/>
      <color theme="1"/>
      <name val="Calibri"/>
      <family val="2"/>
      <scheme val="minor"/>
    </font>
    <font>
      <sz val="11"/>
      <color theme="1"/>
      <name val="Times New Roman"/>
      <family val="1"/>
    </font>
    <font>
      <b/>
      <sz val="12"/>
      <color theme="1"/>
      <name val="Times New Roman"/>
      <family val="1"/>
    </font>
    <font>
      <b/>
      <sz val="9"/>
      <color indexed="81"/>
      <name val="Tahoma"/>
      <family val="2"/>
    </font>
    <font>
      <sz val="9"/>
      <color indexed="81"/>
      <name val="Tahoma"/>
      <family val="2"/>
    </font>
    <font>
      <i/>
      <sz val="12"/>
      <color theme="9" tint="-0.249977111117893"/>
      <name val="Times New Roman"/>
      <family val="1"/>
    </font>
    <font>
      <sz val="11"/>
      <color theme="1"/>
      <name val="Calibri"/>
      <family val="2"/>
      <charset val="163"/>
      <scheme val="minor"/>
    </font>
    <font>
      <i/>
      <sz val="11"/>
      <name val="Times New Roman"/>
      <family val="1"/>
    </font>
    <font>
      <sz val="13"/>
      <name val="Arial"/>
      <family val="2"/>
    </font>
    <font>
      <sz val="13"/>
      <name val=".VnTime"/>
      <family val="2"/>
    </font>
    <font>
      <sz val="14"/>
      <color theme="1"/>
      <name val="Times New Roman"/>
      <family val="2"/>
      <charset val="163"/>
    </font>
    <font>
      <sz val="11"/>
      <color rgb="FF006100"/>
      <name val="Calibri"/>
      <family val="2"/>
      <scheme val="minor"/>
    </font>
    <font>
      <sz val="12"/>
      <name val="Times New Roman"/>
      <family val="1"/>
    </font>
    <font>
      <b/>
      <sz val="16"/>
      <name val="Times New Roman"/>
      <family val="1"/>
    </font>
    <font>
      <b/>
      <u/>
      <sz val="12"/>
      <name val="Times New Roman"/>
      <family val="1"/>
    </font>
    <font>
      <u/>
      <sz val="12"/>
      <name val="Times New Roman"/>
      <family val="1"/>
    </font>
    <font>
      <b/>
      <i/>
      <u/>
      <sz val="12"/>
      <name val="Times New Roman"/>
      <family val="1"/>
    </font>
    <font>
      <b/>
      <i/>
      <sz val="12"/>
      <name val="Times New Roman"/>
      <family val="1"/>
    </font>
    <font>
      <b/>
      <sz val="12"/>
      <color rgb="FF0000CC"/>
      <name val="Times New Roman"/>
      <family val="1"/>
    </font>
    <font>
      <i/>
      <u/>
      <sz val="12"/>
      <name val="Times New Roman"/>
      <family val="1"/>
    </font>
    <font>
      <b/>
      <sz val="11"/>
      <name val="Times New Roman"/>
      <family val="1"/>
    </font>
    <font>
      <b/>
      <sz val="14"/>
      <color theme="1"/>
      <name val="Times New Roman"/>
      <family val="1"/>
    </font>
    <font>
      <sz val="14"/>
      <color theme="1"/>
      <name val="Times New Roman"/>
      <family val="1"/>
    </font>
    <font>
      <i/>
      <sz val="14"/>
      <color theme="1"/>
      <name val="Times New Roman"/>
      <family val="1"/>
    </font>
    <font>
      <i/>
      <sz val="12"/>
      <color indexed="8"/>
      <name val="Times New Roman"/>
      <family val="1"/>
    </font>
    <font>
      <i/>
      <sz val="12"/>
      <color theme="1"/>
      <name val="Times New Roman"/>
      <family val="1"/>
    </font>
    <font>
      <sz val="12"/>
      <color theme="1"/>
      <name val=".VnArial Narrow"/>
      <family val="2"/>
    </font>
    <font>
      <b/>
      <sz val="12"/>
      <color theme="1"/>
      <name val="Times New Romanh"/>
    </font>
    <font>
      <u/>
      <sz val="12"/>
      <color theme="1"/>
      <name val="Times New Roman"/>
      <family val="1"/>
    </font>
    <font>
      <b/>
      <sz val="12"/>
      <color theme="1"/>
      <name val="Times New Romanh"/>
      <charset val="163"/>
    </font>
    <font>
      <b/>
      <i/>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C6EFCE"/>
      </patternFill>
    </fill>
  </fills>
  <borders count="17">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18">
    <xf numFmtId="0" fontId="0" fillId="0" borderId="0"/>
    <xf numFmtId="0" fontId="6" fillId="0" borderId="1" applyNumberFormat="0" applyFont="0" applyAlignment="0"/>
    <xf numFmtId="0" fontId="19" fillId="0" borderId="1" applyNumberFormat="0" applyFont="0" applyAlignment="0"/>
    <xf numFmtId="0" fontId="12" fillId="0" borderId="0"/>
    <xf numFmtId="0" fontId="8" fillId="0" borderId="0"/>
    <xf numFmtId="9" fontId="2" fillId="0" borderId="0" applyFont="0" applyFill="0" applyBorder="0" applyAlignment="0" applyProtection="0"/>
    <xf numFmtId="0" fontId="25" fillId="0" borderId="0"/>
    <xf numFmtId="43" fontId="26" fillId="0" borderId="0" applyFont="0" applyFill="0" applyBorder="0" applyAlignment="0" applyProtection="0"/>
    <xf numFmtId="0" fontId="26" fillId="0" borderId="0"/>
    <xf numFmtId="0" fontId="32" fillId="0" borderId="0"/>
    <xf numFmtId="0" fontId="1" fillId="0" borderId="0"/>
    <xf numFmtId="164" fontId="32" fillId="0" borderId="0" applyFont="0" applyFill="0" applyBorder="0" applyAlignment="0" applyProtection="0"/>
    <xf numFmtId="0" fontId="34" fillId="0" borderId="0"/>
    <xf numFmtId="164" fontId="36" fillId="0" borderId="0" applyFont="0" applyFill="0" applyBorder="0" applyAlignment="0" applyProtection="0"/>
    <xf numFmtId="0" fontId="37" fillId="3" borderId="0" applyNumberFormat="0" applyBorder="0" applyAlignment="0" applyProtection="0"/>
    <xf numFmtId="0" fontId="35" fillId="0" borderId="0"/>
    <xf numFmtId="9" fontId="36" fillId="0" borderId="0" applyFont="0" applyFill="0" applyBorder="0" applyAlignment="0" applyProtection="0"/>
    <xf numFmtId="164" fontId="38" fillId="0" borderId="0" applyFont="0" applyFill="0" applyBorder="0" applyAlignment="0" applyProtection="0"/>
  </cellStyleXfs>
  <cellXfs count="312">
    <xf numFmtId="0" fontId="0" fillId="0" borderId="0" xfId="0"/>
    <xf numFmtId="0" fontId="14" fillId="0" borderId="0" xfId="0" applyFont="1"/>
    <xf numFmtId="0" fontId="13" fillId="0" borderId="0" xfId="0" applyFont="1"/>
    <xf numFmtId="0" fontId="11" fillId="0" borderId="4" xfId="0" applyFont="1" applyBorder="1"/>
    <xf numFmtId="0" fontId="11" fillId="0" borderId="0" xfId="0" applyFont="1"/>
    <xf numFmtId="0" fontId="4" fillId="0" borderId="0" xfId="0" applyFont="1"/>
    <xf numFmtId="166" fontId="14" fillId="0" borderId="3" xfId="0" applyNumberFormat="1" applyFont="1" applyBorder="1"/>
    <xf numFmtId="0" fontId="3" fillId="0" borderId="0" xfId="0" applyFont="1" applyAlignment="1">
      <alignment horizontal="center"/>
    </xf>
    <xf numFmtId="0" fontId="3" fillId="0" borderId="4" xfId="0" applyFont="1" applyBorder="1" applyAlignment="1">
      <alignment horizontal="center"/>
    </xf>
    <xf numFmtId="165" fontId="11" fillId="0" borderId="2" xfId="0" applyNumberFormat="1" applyFont="1" applyBorder="1" applyAlignment="1">
      <alignment horizontal="center" vertical="center"/>
    </xf>
    <xf numFmtId="165" fontId="4" fillId="0" borderId="0" xfId="0" applyNumberFormat="1" applyFont="1"/>
    <xf numFmtId="0" fontId="20" fillId="0" borderId="0" xfId="0" applyFont="1"/>
    <xf numFmtId="0" fontId="20" fillId="0" borderId="9" xfId="0" applyFont="1" applyBorder="1"/>
    <xf numFmtId="3" fontId="20" fillId="0" borderId="9" xfId="0" applyNumberFormat="1" applyFont="1" applyBorder="1"/>
    <xf numFmtId="0" fontId="7" fillId="0" borderId="2" xfId="0" applyFont="1" applyBorder="1" applyAlignment="1">
      <alignment horizontal="center" vertical="center"/>
    </xf>
    <xf numFmtId="165" fontId="7" fillId="0" borderId="2" xfId="0" applyNumberFormat="1" applyFont="1" applyBorder="1" applyAlignment="1">
      <alignment horizontal="center" vertical="center"/>
    </xf>
    <xf numFmtId="0" fontId="7" fillId="0" borderId="0" xfId="0" applyFont="1"/>
    <xf numFmtId="0" fontId="9" fillId="0" borderId="0" xfId="0" applyFont="1"/>
    <xf numFmtId="0" fontId="2" fillId="0" borderId="0" xfId="0" applyFont="1"/>
    <xf numFmtId="0" fontId="2" fillId="0" borderId="3" xfId="0" applyFont="1" applyBorder="1"/>
    <xf numFmtId="166" fontId="20" fillId="0" borderId="9" xfId="0" applyNumberFormat="1" applyFont="1" applyBorder="1"/>
    <xf numFmtId="3" fontId="2" fillId="0" borderId="3" xfId="0" applyNumberFormat="1" applyFont="1" applyBorder="1"/>
    <xf numFmtId="166" fontId="2" fillId="0" borderId="3" xfId="0" applyNumberFormat="1" applyFont="1" applyBorder="1"/>
    <xf numFmtId="166" fontId="2" fillId="0" borderId="0" xfId="5" applyNumberFormat="1" applyFont="1" applyFill="1"/>
    <xf numFmtId="165" fontId="22" fillId="0" borderId="3" xfId="6" applyNumberFormat="1" applyFont="1" applyBorder="1"/>
    <xf numFmtId="3" fontId="22" fillId="0" borderId="3" xfId="6" applyNumberFormat="1" applyFont="1" applyBorder="1"/>
    <xf numFmtId="3" fontId="2" fillId="2" borderId="3" xfId="6" applyNumberFormat="1" applyFont="1" applyFill="1" applyBorder="1"/>
    <xf numFmtId="165" fontId="2" fillId="0" borderId="3" xfId="6" applyNumberFormat="1" applyFont="1" applyBorder="1"/>
    <xf numFmtId="3" fontId="2" fillId="0" borderId="3" xfId="6" applyNumberFormat="1" applyFont="1" applyBorder="1"/>
    <xf numFmtId="3" fontId="20" fillId="0" borderId="8" xfId="6" applyNumberFormat="1" applyFont="1" applyBorder="1"/>
    <xf numFmtId="3" fontId="20" fillId="0" borderId="8" xfId="0" applyNumberFormat="1" applyFont="1" applyBorder="1"/>
    <xf numFmtId="166" fontId="20" fillId="0" borderId="8" xfId="0" applyNumberFormat="1" applyFont="1" applyBorder="1"/>
    <xf numFmtId="3" fontId="20" fillId="0" borderId="3" xfId="0" applyNumberFormat="1" applyFont="1" applyBorder="1"/>
    <xf numFmtId="166" fontId="20" fillId="0" borderId="3" xfId="0" applyNumberFormat="1" applyFont="1" applyBorder="1"/>
    <xf numFmtId="3" fontId="3" fillId="0" borderId="4" xfId="0" applyNumberFormat="1" applyFont="1" applyBorder="1" applyAlignment="1">
      <alignment horizontal="center"/>
    </xf>
    <xf numFmtId="165" fontId="11" fillId="0" borderId="2" xfId="0" applyNumberFormat="1" applyFont="1" applyBorder="1" applyAlignment="1">
      <alignment horizontal="center" vertical="center" wrapText="1"/>
    </xf>
    <xf numFmtId="165" fontId="20" fillId="0" borderId="9" xfId="6" applyNumberFormat="1" applyFont="1" applyBorder="1"/>
    <xf numFmtId="3" fontId="20" fillId="0" borderId="9" xfId="6" applyNumberFormat="1" applyFont="1" applyBorder="1"/>
    <xf numFmtId="0" fontId="21" fillId="0" borderId="3" xfId="0" applyFont="1" applyBorder="1" applyAlignment="1">
      <alignment horizontal="center"/>
    </xf>
    <xf numFmtId="0" fontId="21" fillId="0" borderId="3" xfId="0" applyFont="1" applyBorder="1"/>
    <xf numFmtId="165" fontId="21" fillId="0" borderId="3" xfId="6" applyNumberFormat="1" applyFont="1" applyBorder="1"/>
    <xf numFmtId="0" fontId="22" fillId="0" borderId="3" xfId="0" applyFont="1" applyBorder="1"/>
    <xf numFmtId="0" fontId="22" fillId="0" borderId="3" xfId="0" applyFont="1" applyBorder="1" applyAlignment="1">
      <alignment wrapText="1"/>
    </xf>
    <xf numFmtId="0" fontId="2" fillId="0" borderId="3" xfId="0" applyFont="1" applyBorder="1" applyAlignment="1">
      <alignment wrapText="1"/>
    </xf>
    <xf numFmtId="0" fontId="21" fillId="0" borderId="8" xfId="0" applyFont="1" applyBorder="1" applyAlignment="1">
      <alignment horizontal="center"/>
    </xf>
    <xf numFmtId="0" fontId="21" fillId="0" borderId="8" xfId="0" applyFont="1" applyBorder="1"/>
    <xf numFmtId="165" fontId="28" fillId="0" borderId="8" xfId="6" applyNumberFormat="1" applyFont="1" applyBorder="1"/>
    <xf numFmtId="3" fontId="28" fillId="0" borderId="8" xfId="6" applyNumberFormat="1" applyFont="1" applyBorder="1"/>
    <xf numFmtId="0" fontId="31" fillId="0" borderId="3" xfId="0" applyFont="1" applyBorder="1" applyAlignment="1">
      <alignment horizontal="right"/>
    </xf>
    <xf numFmtId="0" fontId="31" fillId="0" borderId="3" xfId="0" applyFont="1" applyBorder="1" applyAlignment="1">
      <alignment wrapText="1"/>
    </xf>
    <xf numFmtId="165" fontId="31" fillId="0" borderId="3" xfId="6" applyNumberFormat="1" applyFont="1" applyBorder="1"/>
    <xf numFmtId="3" fontId="31" fillId="2" borderId="3" xfId="6" applyNumberFormat="1" applyFont="1" applyFill="1" applyBorder="1"/>
    <xf numFmtId="3" fontId="31" fillId="0" borderId="3" xfId="6" applyNumberFormat="1" applyFont="1" applyBorder="1"/>
    <xf numFmtId="3" fontId="31" fillId="0" borderId="3" xfId="0" applyNumberFormat="1" applyFont="1" applyBorder="1"/>
    <xf numFmtId="166" fontId="31" fillId="0" borderId="3" xfId="0" applyNumberFormat="1" applyFont="1" applyBorder="1"/>
    <xf numFmtId="0" fontId="31" fillId="0" borderId="0" xfId="0" applyFont="1"/>
    <xf numFmtId="0" fontId="33" fillId="0" borderId="0" xfId="0" applyFont="1"/>
    <xf numFmtId="3" fontId="42" fillId="0" borderId="3" xfId="17" applyNumberFormat="1" applyFont="1" applyFill="1" applyBorder="1" applyAlignment="1">
      <alignment horizontal="right" vertical="center"/>
    </xf>
    <xf numFmtId="3" fontId="2" fillId="0" borderId="3" xfId="17" applyNumberFormat="1" applyFont="1" applyFill="1" applyBorder="1" applyAlignment="1">
      <alignment horizontal="right" vertical="center"/>
    </xf>
    <xf numFmtId="3" fontId="10" fillId="0" borderId="3" xfId="17" applyNumberFormat="1" applyFont="1" applyFill="1" applyBorder="1" applyAlignment="1">
      <alignment horizontal="right" vertical="center"/>
    </xf>
    <xf numFmtId="3" fontId="11" fillId="0" borderId="3" xfId="17" applyNumberFormat="1" applyFont="1" applyFill="1" applyBorder="1" applyAlignment="1">
      <alignment horizontal="right" vertical="center"/>
    </xf>
    <xf numFmtId="3" fontId="43" fillId="0" borderId="3" xfId="17" applyNumberFormat="1" applyFont="1" applyFill="1" applyBorder="1" applyAlignment="1">
      <alignment horizontal="right" vertical="center"/>
    </xf>
    <xf numFmtId="3" fontId="41" fillId="0" borderId="3" xfId="17" applyNumberFormat="1" applyFont="1" applyFill="1" applyBorder="1" applyAlignment="1">
      <alignment horizontal="right" vertical="center"/>
    </xf>
    <xf numFmtId="3" fontId="40" fillId="0" borderId="3" xfId="17" applyNumberFormat="1" applyFont="1" applyFill="1" applyBorder="1" applyAlignment="1">
      <alignment horizontal="right" vertical="center"/>
    </xf>
    <xf numFmtId="0" fontId="15" fillId="0" borderId="8" xfId="0" applyFont="1" applyBorder="1" applyAlignment="1">
      <alignment horizontal="center" vertical="center"/>
    </xf>
    <xf numFmtId="0" fontId="14" fillId="0" borderId="3" xfId="0" applyFont="1" applyBorder="1"/>
    <xf numFmtId="165" fontId="2" fillId="0" borderId="0" xfId="0" applyNumberFormat="1" applyFont="1"/>
    <xf numFmtId="0" fontId="11" fillId="0" borderId="0" xfId="0" applyFont="1" applyAlignment="1">
      <alignment horizontal="center"/>
    </xf>
    <xf numFmtId="0" fontId="11" fillId="0" borderId="4" xfId="0" applyFont="1" applyBorder="1" applyAlignment="1">
      <alignment horizontal="center"/>
    </xf>
    <xf numFmtId="10" fontId="46" fillId="0" borderId="5" xfId="0" applyNumberFormat="1" applyFont="1" applyBorder="1" applyAlignment="1">
      <alignment horizontal="center" vertical="center" wrapText="1"/>
    </xf>
    <xf numFmtId="0" fontId="14" fillId="0" borderId="6" xfId="0" applyFont="1" applyBorder="1" applyAlignment="1">
      <alignment horizontal="center" vertical="center"/>
    </xf>
    <xf numFmtId="165" fontId="14" fillId="0" borderId="6" xfId="0" applyNumberFormat="1" applyFont="1" applyBorder="1" applyAlignment="1">
      <alignment horizontal="center" vertical="center"/>
    </xf>
    <xf numFmtId="10" fontId="14" fillId="0" borderId="6" xfId="0" applyNumberFormat="1" applyFont="1" applyBorder="1" applyAlignment="1">
      <alignment horizontal="center" vertical="top"/>
    </xf>
    <xf numFmtId="10" fontId="14" fillId="0" borderId="6" xfId="0" quotePrefix="1" applyNumberFormat="1" applyFont="1" applyBorder="1" applyAlignment="1">
      <alignment horizontal="center" vertical="center"/>
    </xf>
    <xf numFmtId="165" fontId="14" fillId="0" borderId="3" xfId="0" applyNumberFormat="1" applyFont="1" applyBorder="1"/>
    <xf numFmtId="0" fontId="14" fillId="0" borderId="3" xfId="0" applyFont="1" applyBorder="1" applyAlignment="1">
      <alignment wrapText="1"/>
    </xf>
    <xf numFmtId="10" fontId="2" fillId="0" borderId="0" xfId="0" applyNumberFormat="1" applyFont="1"/>
    <xf numFmtId="165" fontId="13" fillId="0" borderId="0" xfId="0" applyNumberFormat="1" applyFont="1"/>
    <xf numFmtId="165" fontId="4" fillId="0" borderId="10" xfId="0" applyNumberFormat="1" applyFont="1" applyBorder="1" applyAlignment="1">
      <alignment horizontal="center" vertical="center"/>
    </xf>
    <xf numFmtId="0" fontId="15" fillId="0" borderId="0" xfId="0" applyFont="1" applyAlignment="1">
      <alignment horizontal="center" vertical="center"/>
    </xf>
    <xf numFmtId="165" fontId="9" fillId="0" borderId="0" xfId="0" applyNumberFormat="1" applyFont="1"/>
    <xf numFmtId="165" fontId="9" fillId="0" borderId="0" xfId="0" applyNumberFormat="1" applyFont="1" applyAlignment="1">
      <alignment horizontal="right"/>
    </xf>
    <xf numFmtId="0" fontId="15" fillId="0" borderId="0" xfId="0" applyFont="1" applyAlignment="1">
      <alignment vertical="center"/>
    </xf>
    <xf numFmtId="0" fontId="15" fillId="0" borderId="0" xfId="0" applyFont="1" applyAlignment="1">
      <alignment wrapText="1"/>
    </xf>
    <xf numFmtId="0" fontId="15" fillId="0" borderId="0" xfId="0" applyFont="1" applyAlignment="1">
      <alignment horizontal="center" wrapText="1"/>
    </xf>
    <xf numFmtId="3" fontId="15" fillId="0" borderId="0" xfId="0" applyNumberFormat="1" applyFont="1" applyAlignment="1">
      <alignment wrapText="1"/>
    </xf>
    <xf numFmtId="3" fontId="16" fillId="0" borderId="0" xfId="0" applyNumberFormat="1" applyFont="1" applyAlignment="1">
      <alignment horizontal="right"/>
    </xf>
    <xf numFmtId="0" fontId="2" fillId="0" borderId="0" xfId="0" applyFont="1" applyAlignment="1">
      <alignment horizontal="center" vertical="center" wrapText="1"/>
    </xf>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0" fontId="3" fillId="0" borderId="0" xfId="0" applyFont="1" applyAlignment="1">
      <alignment horizontal="center" vertical="center" wrapText="1"/>
    </xf>
    <xf numFmtId="0" fontId="40" fillId="0" borderId="9" xfId="2" applyFont="1" applyBorder="1" applyAlignment="1">
      <alignment horizontal="center" vertical="center" wrapText="1"/>
    </xf>
    <xf numFmtId="3" fontId="40" fillId="0" borderId="9" xfId="2" applyNumberFormat="1" applyFont="1" applyBorder="1" applyAlignment="1">
      <alignment vertical="center" wrapText="1"/>
    </xf>
    <xf numFmtId="166" fontId="40" fillId="0" borderId="9" xfId="2" applyNumberFormat="1" applyFont="1" applyBorder="1" applyAlignment="1">
      <alignment vertical="center" wrapText="1"/>
    </xf>
    <xf numFmtId="0" fontId="41" fillId="0" borderId="0" xfId="0" applyFont="1" applyAlignment="1">
      <alignment vertical="center" wrapText="1"/>
    </xf>
    <xf numFmtId="0" fontId="40" fillId="0" borderId="3" xfId="2" applyFont="1" applyBorder="1" applyAlignment="1">
      <alignment horizontal="center" vertical="center" wrapText="1"/>
    </xf>
    <xf numFmtId="0" fontId="40" fillId="0" borderId="3" xfId="2" applyFont="1" applyBorder="1" applyAlignment="1">
      <alignment horizontal="left" vertical="center" wrapText="1"/>
    </xf>
    <xf numFmtId="3" fontId="40" fillId="0" borderId="3" xfId="2" applyNumberFormat="1" applyFont="1" applyBorder="1" applyAlignment="1">
      <alignment vertical="center" wrapText="1"/>
    </xf>
    <xf numFmtId="166" fontId="40" fillId="0" borderId="3" xfId="2" applyNumberFormat="1" applyFont="1" applyBorder="1" applyAlignment="1">
      <alignment vertical="center" wrapText="1"/>
    </xf>
    <xf numFmtId="0" fontId="11" fillId="0" borderId="3" xfId="2" applyFont="1" applyBorder="1" applyAlignment="1">
      <alignment horizontal="center" vertical="center" wrapText="1"/>
    </xf>
    <xf numFmtId="0" fontId="11" fillId="0" borderId="3" xfId="2" applyFont="1" applyBorder="1" applyAlignment="1">
      <alignment vertical="center" wrapText="1"/>
    </xf>
    <xf numFmtId="3" fontId="11" fillId="0" borderId="3" xfId="2" applyNumberFormat="1" applyFont="1" applyBorder="1" applyAlignment="1">
      <alignment vertical="center" wrapText="1"/>
    </xf>
    <xf numFmtId="166" fontId="11" fillId="0" borderId="3" xfId="2" applyNumberFormat="1" applyFont="1" applyBorder="1" applyAlignment="1">
      <alignment vertical="center" wrapText="1"/>
    </xf>
    <xf numFmtId="0" fontId="2" fillId="0" borderId="0" xfId="0" applyFont="1" applyAlignment="1">
      <alignment vertical="center" wrapText="1"/>
    </xf>
    <xf numFmtId="0" fontId="42" fillId="0" borderId="3" xfId="0" applyFont="1" applyBorder="1" applyAlignment="1">
      <alignment horizontal="center" vertical="center"/>
    </xf>
    <xf numFmtId="0" fontId="42" fillId="0" borderId="3" xfId="0" applyFont="1" applyBorder="1" applyAlignment="1">
      <alignment horizontal="left" vertical="center"/>
    </xf>
    <xf numFmtId="0" fontId="42" fillId="0" borderId="0" xfId="0" applyFont="1" applyAlignment="1">
      <alignment vertical="center" wrapText="1"/>
    </xf>
    <xf numFmtId="0" fontId="2" fillId="0" borderId="3" xfId="0" applyFont="1" applyBorder="1" applyAlignment="1">
      <alignment horizontal="right" vertical="center"/>
    </xf>
    <xf numFmtId="0" fontId="2" fillId="0" borderId="3" xfId="0" applyFont="1" applyBorder="1" applyAlignment="1">
      <alignment horizontal="left" vertical="center" wrapText="1"/>
    </xf>
    <xf numFmtId="0" fontId="11" fillId="0" borderId="0" xfId="0" applyFont="1" applyAlignment="1">
      <alignment vertical="center" wrapText="1"/>
    </xf>
    <xf numFmtId="0" fontId="2" fillId="0" borderId="3" xfId="2" applyFont="1" applyBorder="1" applyAlignment="1">
      <alignment horizontal="center" vertical="center" wrapText="1"/>
    </xf>
    <xf numFmtId="0" fontId="2" fillId="0" borderId="3" xfId="2" applyFont="1" applyBorder="1" applyAlignment="1">
      <alignment vertical="center" wrapText="1"/>
    </xf>
    <xf numFmtId="0" fontId="43" fillId="0" borderId="3" xfId="0" applyFont="1" applyBorder="1" applyAlignment="1">
      <alignment horizontal="center" vertical="center"/>
    </xf>
    <xf numFmtId="0" fontId="43"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3" xfId="0" applyFont="1" applyBorder="1" applyAlignment="1">
      <alignment vertical="center"/>
    </xf>
    <xf numFmtId="0" fontId="10" fillId="0" borderId="3" xfId="0" applyFont="1" applyBorder="1" applyAlignment="1">
      <alignment horizontal="center" vertical="center"/>
    </xf>
    <xf numFmtId="0" fontId="10" fillId="0" borderId="3" xfId="0" applyFont="1" applyBorder="1" applyAlignment="1">
      <alignment vertical="center"/>
    </xf>
    <xf numFmtId="0" fontId="10" fillId="0" borderId="0" xfId="0" applyFont="1" applyAlignment="1">
      <alignment vertical="center" wrapText="1"/>
    </xf>
    <xf numFmtId="3" fontId="2" fillId="0" borderId="3" xfId="0" applyNumberFormat="1" applyFont="1" applyBorder="1" applyAlignment="1">
      <alignment horizontal="right" vertical="center"/>
    </xf>
    <xf numFmtId="0" fontId="10" fillId="0" borderId="3" xfId="2" applyFont="1" applyBorder="1" applyAlignment="1">
      <alignment horizontal="center" vertical="center" wrapText="1"/>
    </xf>
    <xf numFmtId="0" fontId="10" fillId="0" borderId="3" xfId="2" applyFont="1" applyBorder="1" applyAlignment="1">
      <alignment vertical="center" wrapText="1"/>
    </xf>
    <xf numFmtId="0" fontId="43" fillId="0" borderId="0" xfId="0" applyFont="1" applyAlignment="1">
      <alignment vertical="center" wrapText="1"/>
    </xf>
    <xf numFmtId="0" fontId="40" fillId="0" borderId="3" xfId="0" applyFont="1" applyBorder="1" applyAlignment="1">
      <alignment horizontal="center" vertical="center"/>
    </xf>
    <xf numFmtId="2" fontId="40" fillId="0" borderId="3" xfId="0" applyNumberFormat="1" applyFont="1" applyBorder="1" applyAlignment="1">
      <alignment vertical="center" wrapText="1"/>
    </xf>
    <xf numFmtId="3" fontId="40" fillId="0" borderId="3" xfId="0" applyNumberFormat="1" applyFont="1" applyBorder="1" applyAlignment="1">
      <alignment vertical="center"/>
    </xf>
    <xf numFmtId="0" fontId="45" fillId="0" borderId="0" xfId="0" applyFont="1" applyAlignment="1">
      <alignment vertical="center" wrapText="1"/>
    </xf>
    <xf numFmtId="0" fontId="11" fillId="0" borderId="3" xfId="0" applyFont="1" applyBorder="1" applyAlignment="1">
      <alignment horizontal="center" vertical="center"/>
    </xf>
    <xf numFmtId="0" fontId="11" fillId="0" borderId="3" xfId="0" applyFont="1" applyBorder="1" applyAlignment="1">
      <alignment horizontal="left" vertical="center" wrapText="1"/>
    </xf>
    <xf numFmtId="0" fontId="43" fillId="0" borderId="3" xfId="0" applyFont="1" applyBorder="1" applyAlignment="1">
      <alignment horizontal="right" vertical="center"/>
    </xf>
    <xf numFmtId="0" fontId="43" fillId="0" borderId="3" xfId="1" applyFont="1" applyBorder="1" applyAlignment="1">
      <alignment vertical="center"/>
    </xf>
    <xf numFmtId="0" fontId="41" fillId="0" borderId="3" xfId="0" applyFont="1" applyBorder="1" applyAlignment="1">
      <alignment horizontal="center" vertical="center"/>
    </xf>
    <xf numFmtId="0" fontId="41" fillId="0" borderId="3" xfId="1" applyFont="1" applyBorder="1" applyAlignment="1">
      <alignment vertical="center"/>
    </xf>
    <xf numFmtId="0" fontId="2" fillId="0" borderId="3" xfId="1" applyFont="1" applyBorder="1" applyAlignment="1">
      <alignment vertical="center"/>
    </xf>
    <xf numFmtId="0" fontId="2" fillId="0" borderId="3" xfId="0" applyFont="1" applyBorder="1" applyAlignment="1">
      <alignment horizontal="right" vertical="center" wrapText="1"/>
    </xf>
    <xf numFmtId="0" fontId="2" fillId="0" borderId="3" xfId="0" applyFont="1" applyBorder="1" applyAlignment="1">
      <alignment vertical="center" wrapText="1"/>
    </xf>
    <xf numFmtId="3" fontId="2" fillId="0" borderId="3" xfId="0" applyNumberFormat="1" applyFont="1" applyBorder="1" applyAlignment="1">
      <alignment horizontal="right" vertical="center" wrapText="1"/>
    </xf>
    <xf numFmtId="0" fontId="11" fillId="0" borderId="3" xfId="0" applyFont="1" applyBorder="1" applyAlignment="1">
      <alignment horizontal="right" vertical="center" wrapText="1"/>
    </xf>
    <xf numFmtId="0" fontId="11" fillId="0" borderId="3" xfId="0" applyFont="1" applyBorder="1" applyAlignment="1">
      <alignment vertical="center" wrapText="1"/>
    </xf>
    <xf numFmtId="3" fontId="11" fillId="0" borderId="3" xfId="0" applyNumberFormat="1" applyFont="1" applyBorder="1" applyAlignment="1">
      <alignment horizontal="right" vertical="center" wrapText="1"/>
    </xf>
    <xf numFmtId="0" fontId="43" fillId="0" borderId="3" xfId="0" applyFont="1" applyBorder="1" applyAlignment="1">
      <alignment horizontal="right" vertical="center" wrapText="1"/>
    </xf>
    <xf numFmtId="3" fontId="43" fillId="0" borderId="3" xfId="0" applyNumberFormat="1" applyFont="1" applyBorder="1" applyAlignment="1">
      <alignment horizontal="right" vertical="center" wrapText="1"/>
    </xf>
    <xf numFmtId="3" fontId="43" fillId="0" borderId="3" xfId="0" applyNumberFormat="1" applyFont="1" applyBorder="1" applyAlignment="1">
      <alignment vertical="center"/>
    </xf>
    <xf numFmtId="0" fontId="43" fillId="0" borderId="0" xfId="0" applyFont="1" applyAlignment="1">
      <alignment vertical="center"/>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2" fillId="0" borderId="0" xfId="0" applyFont="1" applyAlignment="1">
      <alignment vertical="center"/>
    </xf>
    <xf numFmtId="0" fontId="11" fillId="0" borderId="8" xfId="0" applyFont="1" applyBorder="1" applyAlignment="1">
      <alignment vertical="center"/>
    </xf>
    <xf numFmtId="3" fontId="24" fillId="0" borderId="8" xfId="0" applyNumberFormat="1" applyFont="1" applyBorder="1" applyAlignment="1">
      <alignment vertical="center"/>
    </xf>
    <xf numFmtId="3" fontId="15" fillId="0" borderId="0" xfId="0" applyNumberFormat="1" applyFont="1" applyAlignment="1">
      <alignment vertical="center"/>
    </xf>
    <xf numFmtId="166" fontId="2" fillId="0" borderId="3" xfId="2" applyNumberFormat="1" applyFont="1" applyBorder="1" applyAlignment="1">
      <alignment vertical="center" wrapText="1"/>
    </xf>
    <xf numFmtId="0" fontId="2" fillId="0" borderId="3" xfId="0" applyFont="1" applyBorder="1" applyAlignment="1">
      <alignment horizontal="center" vertical="center" wrapText="1"/>
    </xf>
    <xf numFmtId="3" fontId="2" fillId="0" borderId="0" xfId="17" applyNumberFormat="1" applyFont="1" applyFill="1" applyAlignment="1">
      <alignment vertical="center" wrapText="1"/>
    </xf>
    <xf numFmtId="166" fontId="2" fillId="0" borderId="0" xfId="5" applyNumberFormat="1" applyFont="1" applyFill="1" applyAlignment="1">
      <alignment vertical="center" wrapText="1"/>
    </xf>
    <xf numFmtId="3" fontId="2" fillId="0" borderId="0" xfId="5" applyNumberFormat="1" applyFont="1" applyFill="1" applyAlignment="1">
      <alignment vertical="center" wrapText="1"/>
    </xf>
    <xf numFmtId="3" fontId="14" fillId="0" borderId="0" xfId="17" applyNumberFormat="1" applyFont="1" applyFill="1"/>
    <xf numFmtId="3" fontId="46" fillId="0" borderId="0" xfId="17" applyNumberFormat="1" applyFont="1" applyFill="1"/>
    <xf numFmtId="0" fontId="46" fillId="0" borderId="0" xfId="0" applyFont="1"/>
    <xf numFmtId="166" fontId="14" fillId="0" borderId="0" xfId="0" applyNumberFormat="1" applyFont="1"/>
    <xf numFmtId="166" fontId="10" fillId="0" borderId="3" xfId="2" applyNumberFormat="1" applyFont="1" applyBorder="1" applyAlignment="1">
      <alignment vertical="center" wrapText="1"/>
    </xf>
    <xf numFmtId="166" fontId="43" fillId="0" borderId="3" xfId="2" applyNumberFormat="1" applyFont="1" applyBorder="1" applyAlignment="1">
      <alignment vertical="center" wrapText="1"/>
    </xf>
    <xf numFmtId="166" fontId="41" fillId="0" borderId="3" xfId="2" applyNumberFormat="1" applyFont="1" applyBorder="1" applyAlignment="1">
      <alignment vertical="center" wrapText="1"/>
    </xf>
    <xf numFmtId="166" fontId="40" fillId="0" borderId="8" xfId="2" applyNumberFormat="1" applyFont="1" applyBorder="1" applyAlignment="1">
      <alignment vertical="center" wrapText="1"/>
    </xf>
    <xf numFmtId="3" fontId="2" fillId="0" borderId="0" xfId="0" applyNumberFormat="1" applyFont="1" applyAlignment="1">
      <alignment vertical="center" wrapText="1"/>
    </xf>
    <xf numFmtId="166" fontId="11" fillId="0" borderId="0" xfId="5" applyNumberFormat="1" applyFont="1" applyFill="1" applyAlignment="1">
      <alignment horizontal="right" vertical="center" wrapText="1"/>
    </xf>
    <xf numFmtId="3" fontId="2" fillId="0" borderId="0" xfId="17" applyNumberFormat="1" applyFont="1" applyFill="1" applyAlignment="1">
      <alignment horizontal="right" vertical="center" wrapText="1"/>
    </xf>
    <xf numFmtId="166" fontId="43" fillId="0" borderId="0" xfId="0" applyNumberFormat="1" applyFont="1" applyAlignment="1">
      <alignment vertical="center" wrapText="1"/>
    </xf>
    <xf numFmtId="3" fontId="11" fillId="0" borderId="0" xfId="17" applyNumberFormat="1" applyFont="1" applyFill="1" applyAlignment="1">
      <alignment vertical="center" wrapText="1"/>
    </xf>
    <xf numFmtId="166" fontId="11"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8" fontId="2" fillId="0" borderId="0" xfId="17" applyNumberFormat="1" applyFont="1" applyFill="1" applyAlignment="1">
      <alignment horizontal="center" vertical="center" wrapText="1"/>
    </xf>
    <xf numFmtId="0" fontId="46"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3" fontId="11" fillId="0" borderId="2" xfId="10" applyNumberFormat="1" applyFont="1" applyBorder="1" applyAlignment="1">
      <alignment horizontal="center" vertical="center" wrapText="1"/>
    </xf>
    <xf numFmtId="3" fontId="44" fillId="0" borderId="2" xfId="10" applyNumberFormat="1" applyFont="1" applyBorder="1" applyAlignment="1">
      <alignment horizontal="center" vertical="center" wrapText="1"/>
    </xf>
    <xf numFmtId="3" fontId="16" fillId="0" borderId="4" xfId="0" applyNumberFormat="1" applyFont="1" applyBorder="1" applyAlignment="1">
      <alignment horizontal="right"/>
    </xf>
    <xf numFmtId="165" fontId="9" fillId="0" borderId="0" xfId="0" applyNumberFormat="1" applyFont="1" applyAlignment="1">
      <alignment horizontal="center"/>
    </xf>
    <xf numFmtId="165" fontId="11" fillId="0" borderId="0" xfId="0" applyNumberFormat="1" applyFont="1"/>
    <xf numFmtId="10" fontId="9" fillId="0" borderId="0" xfId="0" applyNumberFormat="1" applyFont="1"/>
    <xf numFmtId="10" fontId="9" fillId="0" borderId="0" xfId="0" applyNumberFormat="1" applyFont="1" applyAlignment="1">
      <alignment horizontal="center" vertical="center"/>
    </xf>
    <xf numFmtId="0" fontId="22" fillId="0" borderId="2" xfId="0" applyFont="1" applyFill="1" applyBorder="1" applyAlignment="1">
      <alignment horizontal="center" vertical="center"/>
    </xf>
    <xf numFmtId="0" fontId="22" fillId="0" borderId="2" xfId="0" applyFont="1" applyFill="1" applyBorder="1" applyAlignment="1">
      <alignment vertical="center"/>
    </xf>
    <xf numFmtId="0" fontId="22" fillId="0" borderId="0" xfId="0" applyFont="1" applyFill="1" applyAlignment="1">
      <alignment vertical="center"/>
    </xf>
    <xf numFmtId="0" fontId="22" fillId="0" borderId="2" xfId="0" applyFont="1" applyFill="1" applyBorder="1" applyAlignment="1">
      <alignment vertical="center" wrapText="1"/>
    </xf>
    <xf numFmtId="0" fontId="28" fillId="0" borderId="2" xfId="0" applyFont="1" applyFill="1" applyBorder="1" applyAlignment="1">
      <alignment horizontal="center" vertical="center"/>
    </xf>
    <xf numFmtId="0" fontId="28" fillId="0" borderId="2" xfId="0" applyFont="1" applyFill="1" applyBorder="1" applyAlignment="1">
      <alignment vertical="center"/>
    </xf>
    <xf numFmtId="0" fontId="28" fillId="0" borderId="0" xfId="0" applyFont="1" applyFill="1" applyAlignment="1">
      <alignment vertical="center"/>
    </xf>
    <xf numFmtId="3" fontId="28" fillId="0" borderId="2" xfId="0" applyNumberFormat="1" applyFont="1" applyFill="1" applyBorder="1" applyAlignment="1">
      <alignment vertical="center"/>
    </xf>
    <xf numFmtId="3" fontId="22" fillId="0" borderId="2" xfId="0" applyNumberFormat="1" applyFont="1" applyFill="1" applyBorder="1" applyAlignment="1">
      <alignment vertical="center"/>
    </xf>
    <xf numFmtId="0" fontId="47" fillId="0" borderId="0" xfId="0" applyFont="1" applyFill="1" applyAlignment="1">
      <alignment vertical="center"/>
    </xf>
    <xf numFmtId="0" fontId="47" fillId="0" borderId="0" xfId="0" applyFont="1" applyFill="1" applyAlignment="1">
      <alignment horizontal="center" vertical="center"/>
    </xf>
    <xf numFmtId="0" fontId="11" fillId="0" borderId="7" xfId="0" applyFont="1" applyBorder="1" applyAlignment="1">
      <alignment vertical="center" wrapText="1"/>
    </xf>
    <xf numFmtId="3" fontId="11" fillId="0" borderId="7" xfId="17" applyNumberFormat="1" applyFont="1" applyFill="1" applyBorder="1" applyAlignment="1">
      <alignment horizontal="right" vertical="center"/>
    </xf>
    <xf numFmtId="166" fontId="2" fillId="0" borderId="7" xfId="2" applyNumberFormat="1" applyFont="1" applyBorder="1" applyAlignment="1">
      <alignment vertical="center" wrapText="1"/>
    </xf>
    <xf numFmtId="167" fontId="48" fillId="0" borderId="0" xfId="17" applyNumberFormat="1" applyFont="1" applyFill="1" applyAlignment="1">
      <alignment vertical="center"/>
    </xf>
    <xf numFmtId="0" fontId="48" fillId="0" borderId="0" xfId="0" applyFont="1" applyFill="1" applyAlignment="1">
      <alignment vertical="center"/>
    </xf>
    <xf numFmtId="0" fontId="47" fillId="0" borderId="0" xfId="0" applyFont="1" applyFill="1" applyAlignment="1">
      <alignment horizontal="right" vertical="center"/>
    </xf>
    <xf numFmtId="0" fontId="49" fillId="0" borderId="0" xfId="0" applyNumberFormat="1" applyFont="1" applyFill="1" applyBorder="1" applyAlignment="1">
      <alignment horizontal="center" vertical="center" wrapText="1"/>
    </xf>
    <xf numFmtId="0" fontId="51" fillId="0" borderId="0" xfId="0" applyNumberFormat="1" applyFont="1" applyFill="1" applyBorder="1" applyAlignment="1">
      <alignment horizontal="center" vertical="center" wrapText="1"/>
    </xf>
    <xf numFmtId="0" fontId="51" fillId="0" borderId="0" xfId="0" applyFont="1" applyFill="1" applyBorder="1" applyAlignment="1">
      <alignment horizontal="right" vertical="center"/>
    </xf>
    <xf numFmtId="167" fontId="22" fillId="0" borderId="0" xfId="17" applyNumberFormat="1" applyFont="1" applyFill="1" applyAlignment="1">
      <alignment vertical="center"/>
    </xf>
    <xf numFmtId="0" fontId="23" fillId="0" borderId="0" xfId="0" applyFont="1" applyFill="1" applyAlignment="1">
      <alignment vertical="center"/>
    </xf>
    <xf numFmtId="0" fontId="53" fillId="0" borderId="2" xfId="0" applyFont="1" applyFill="1" applyBorder="1" applyAlignment="1">
      <alignment vertical="center"/>
    </xf>
    <xf numFmtId="166" fontId="28" fillId="0" borderId="2" xfId="0" applyNumberFormat="1" applyFont="1" applyFill="1" applyBorder="1" applyAlignment="1">
      <alignment vertical="center"/>
    </xf>
    <xf numFmtId="0" fontId="27" fillId="0" borderId="0" xfId="0" applyFont="1" applyFill="1" applyAlignment="1">
      <alignment vertical="center"/>
    </xf>
    <xf numFmtId="165" fontId="14" fillId="0" borderId="2" xfId="0" applyNumberFormat="1" applyFont="1" applyBorder="1"/>
    <xf numFmtId="3" fontId="28" fillId="0" borderId="0" xfId="0" applyNumberFormat="1" applyFont="1" applyFill="1" applyAlignment="1">
      <alignment vertical="center"/>
    </xf>
    <xf numFmtId="166" fontId="22" fillId="0" borderId="2" xfId="0" applyNumberFormat="1" applyFont="1" applyFill="1" applyBorder="1" applyAlignment="1">
      <alignment vertical="center"/>
    </xf>
    <xf numFmtId="167" fontId="22" fillId="0" borderId="2" xfId="17" applyNumberFormat="1" applyFont="1" applyFill="1" applyBorder="1" applyAlignment="1">
      <alignment vertical="center"/>
    </xf>
    <xf numFmtId="3" fontId="54" fillId="0" borderId="2" xfId="0" applyNumberFormat="1" applyFont="1" applyFill="1" applyBorder="1" applyAlignment="1">
      <alignment vertical="center"/>
    </xf>
    <xf numFmtId="0" fontId="55" fillId="0" borderId="2" xfId="0" applyFont="1" applyFill="1" applyBorder="1" applyAlignment="1">
      <alignment vertical="center"/>
    </xf>
    <xf numFmtId="3" fontId="51" fillId="0" borderId="0" xfId="0" applyNumberFormat="1" applyFont="1" applyFill="1" applyAlignment="1">
      <alignment vertical="center"/>
    </xf>
    <xf numFmtId="0" fontId="51" fillId="0" borderId="0" xfId="0" applyFont="1" applyFill="1" applyAlignment="1">
      <alignment vertical="center"/>
    </xf>
    <xf numFmtId="3" fontId="2" fillId="0" borderId="2" xfId="2" applyNumberFormat="1" applyFont="1" applyFill="1" applyBorder="1" applyAlignment="1">
      <alignment vertical="center" wrapText="1"/>
    </xf>
    <xf numFmtId="166" fontId="2" fillId="0" borderId="2" xfId="2" applyNumberFormat="1" applyFont="1" applyFill="1" applyBorder="1" applyAlignment="1">
      <alignment vertical="center" wrapText="1"/>
    </xf>
    <xf numFmtId="0" fontId="28" fillId="0" borderId="2" xfId="0" applyFont="1" applyFill="1" applyBorder="1" applyAlignment="1">
      <alignment vertical="center" wrapText="1"/>
    </xf>
    <xf numFmtId="3" fontId="11" fillId="0" borderId="2" xfId="17" applyNumberFormat="1" applyFont="1" applyFill="1" applyBorder="1" applyAlignment="1">
      <alignment horizontal="right" vertical="center"/>
    </xf>
    <xf numFmtId="0" fontId="49" fillId="0" borderId="0" xfId="0" applyFont="1" applyFill="1" applyAlignment="1">
      <alignment vertical="center"/>
    </xf>
    <xf numFmtId="3" fontId="48" fillId="0" borderId="0" xfId="0" applyNumberFormat="1" applyFont="1" applyFill="1" applyAlignment="1">
      <alignment vertical="center"/>
    </xf>
    <xf numFmtId="3" fontId="11" fillId="0" borderId="2" xfId="0" applyNumberFormat="1" applyFont="1" applyFill="1" applyBorder="1" applyAlignment="1">
      <alignment horizontal="right" vertical="center"/>
    </xf>
    <xf numFmtId="0" fontId="2" fillId="0" borderId="0" xfId="0" applyFont="1" applyAlignment="1">
      <alignment horizontal="center" vertical="center"/>
    </xf>
    <xf numFmtId="0" fontId="14" fillId="0" borderId="3" xfId="0" applyFont="1" applyBorder="1" applyAlignment="1">
      <alignment horizontal="center" vertical="center"/>
    </xf>
    <xf numFmtId="0" fontId="9" fillId="0" borderId="0" xfId="0" applyFont="1" applyAlignment="1">
      <alignment horizontal="left" vertical="center"/>
    </xf>
    <xf numFmtId="0" fontId="46" fillId="0" borderId="9" xfId="0" applyFont="1" applyBorder="1"/>
    <xf numFmtId="165" fontId="46" fillId="0" borderId="9" xfId="0" applyNumberFormat="1" applyFont="1" applyBorder="1"/>
    <xf numFmtId="166" fontId="46" fillId="0" borderId="9" xfId="0" applyNumberFormat="1" applyFont="1" applyBorder="1"/>
    <xf numFmtId="9" fontId="46" fillId="0" borderId="0" xfId="5" applyFont="1" applyFill="1"/>
    <xf numFmtId="0" fontId="46" fillId="0" borderId="3" xfId="0" applyFont="1" applyBorder="1" applyAlignment="1">
      <alignment horizontal="center" vertical="center"/>
    </xf>
    <xf numFmtId="0" fontId="46" fillId="0" borderId="3" xfId="0" applyFont="1" applyBorder="1"/>
    <xf numFmtId="165" fontId="46" fillId="0" borderId="3" xfId="0" applyNumberFormat="1" applyFont="1" applyBorder="1"/>
    <xf numFmtId="166" fontId="46" fillId="0" borderId="3" xfId="0" applyNumberFormat="1" applyFont="1" applyBorder="1"/>
    <xf numFmtId="0" fontId="33" fillId="0" borderId="3" xfId="0" applyFont="1" applyBorder="1" applyAlignment="1">
      <alignment horizontal="center" vertical="center"/>
    </xf>
    <xf numFmtId="0" fontId="33" fillId="0" borderId="3" xfId="0" applyFont="1" applyBorder="1" applyAlignment="1">
      <alignment wrapText="1"/>
    </xf>
    <xf numFmtId="165" fontId="33" fillId="0" borderId="3" xfId="0" applyNumberFormat="1" applyFont="1" applyBorder="1"/>
    <xf numFmtId="166" fontId="33" fillId="0" borderId="3" xfId="0" applyNumberFormat="1" applyFont="1" applyBorder="1"/>
    <xf numFmtId="0" fontId="56" fillId="0" borderId="0" xfId="0" applyFont="1"/>
    <xf numFmtId="165" fontId="46" fillId="0" borderId="8" xfId="0" applyNumberFormat="1" applyFont="1" applyBorder="1"/>
    <xf numFmtId="166" fontId="46" fillId="0" borderId="8" xfId="0" applyNumberFormat="1" applyFont="1" applyBorder="1"/>
    <xf numFmtId="0" fontId="2" fillId="0" borderId="3" xfId="0" applyFont="1" applyFill="1" applyBorder="1" applyAlignment="1">
      <alignment horizontal="center" vertical="center"/>
    </xf>
    <xf numFmtId="0" fontId="2" fillId="0" borderId="3" xfId="0" applyFont="1" applyFill="1" applyBorder="1" applyAlignment="1">
      <alignment vertical="center"/>
    </xf>
    <xf numFmtId="3" fontId="2" fillId="0" borderId="3" xfId="0" applyNumberFormat="1" applyFont="1" applyFill="1" applyBorder="1" applyAlignment="1">
      <alignment horizontal="right"/>
    </xf>
    <xf numFmtId="166" fontId="2" fillId="0" borderId="3" xfId="0" applyNumberFormat="1" applyFont="1" applyFill="1" applyBorder="1" applyAlignment="1">
      <alignment horizontal="right"/>
    </xf>
    <xf numFmtId="3" fontId="2" fillId="0" borderId="3" xfId="0" applyNumberFormat="1" applyFont="1" applyFill="1" applyBorder="1" applyAlignment="1">
      <alignment vertical="center"/>
    </xf>
    <xf numFmtId="0" fontId="2" fillId="0" borderId="0" xfId="0" applyFont="1" applyFill="1" applyAlignment="1">
      <alignment vertical="center"/>
    </xf>
    <xf numFmtId="0" fontId="2"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11" fillId="0" borderId="3" xfId="0" applyFont="1" applyFill="1" applyBorder="1" applyAlignment="1">
      <alignment horizontal="center" vertical="center"/>
    </xf>
    <xf numFmtId="0" fontId="11" fillId="0" borderId="3" xfId="0" applyFont="1" applyFill="1" applyBorder="1" applyAlignment="1">
      <alignment vertical="center"/>
    </xf>
    <xf numFmtId="3" fontId="11" fillId="0" borderId="3" xfId="0" applyNumberFormat="1" applyFont="1" applyFill="1" applyBorder="1" applyAlignment="1">
      <alignment horizontal="right"/>
    </xf>
    <xf numFmtId="166" fontId="11" fillId="0" borderId="3" xfId="0" applyNumberFormat="1" applyFont="1" applyFill="1" applyBorder="1" applyAlignment="1">
      <alignment horizontal="right"/>
    </xf>
    <xf numFmtId="3" fontId="11" fillId="0" borderId="3" xfId="0" applyNumberFormat="1" applyFont="1" applyFill="1" applyBorder="1" applyAlignment="1">
      <alignment vertical="center"/>
    </xf>
    <xf numFmtId="0" fontId="11" fillId="0" borderId="0" xfId="0" applyFont="1" applyFill="1" applyAlignment="1">
      <alignment vertical="center"/>
    </xf>
    <xf numFmtId="0" fontId="11" fillId="0" borderId="3" xfId="0" applyNumberFormat="1" applyFont="1" applyFill="1" applyBorder="1" applyAlignment="1">
      <alignment vertical="center" wrapText="1"/>
    </xf>
    <xf numFmtId="0" fontId="2" fillId="0" borderId="3" xfId="0" applyNumberFormat="1" applyFont="1" applyFill="1" applyBorder="1" applyAlignment="1">
      <alignment horizontal="left" vertical="center" wrapText="1"/>
    </xf>
    <xf numFmtId="0" fontId="11" fillId="0" borderId="3" xfId="0" applyNumberFormat="1" applyFont="1" applyFill="1" applyBorder="1" applyAlignment="1">
      <alignment horizontal="right" wrapText="1"/>
    </xf>
    <xf numFmtId="0" fontId="2" fillId="0" borderId="8" xfId="0" applyFont="1" applyFill="1" applyBorder="1" applyAlignment="1">
      <alignment horizontal="center" vertical="center"/>
    </xf>
    <xf numFmtId="0" fontId="2" fillId="0" borderId="8" xfId="0" applyNumberFormat="1" applyFont="1" applyFill="1" applyBorder="1" applyAlignment="1">
      <alignment vertical="center" wrapText="1"/>
    </xf>
    <xf numFmtId="3" fontId="2" fillId="0" borderId="8" xfId="0" applyNumberFormat="1" applyFont="1" applyFill="1" applyBorder="1" applyAlignment="1">
      <alignment horizontal="right"/>
    </xf>
    <xf numFmtId="166" fontId="2" fillId="0" borderId="8" xfId="0" applyNumberFormat="1" applyFont="1" applyFill="1" applyBorder="1" applyAlignment="1">
      <alignment horizontal="right"/>
    </xf>
    <xf numFmtId="3" fontId="2" fillId="0" borderId="8" xfId="0" applyNumberFormat="1" applyFont="1" applyFill="1" applyBorder="1" applyAlignment="1">
      <alignment vertical="center"/>
    </xf>
    <xf numFmtId="0" fontId="2" fillId="0" borderId="8" xfId="0" applyFont="1" applyFill="1" applyBorder="1" applyAlignment="1">
      <alignment vertical="center"/>
    </xf>
    <xf numFmtId="165" fontId="46" fillId="0" borderId="0" xfId="0" applyNumberFormat="1" applyFont="1"/>
    <xf numFmtId="166" fontId="46" fillId="0" borderId="0" xfId="0" applyNumberFormat="1" applyFont="1"/>
    <xf numFmtId="0" fontId="11" fillId="0" borderId="7" xfId="0" applyFont="1" applyBorder="1" applyAlignment="1">
      <alignment horizontal="right" vertical="center" wrapText="1"/>
    </xf>
    <xf numFmtId="0" fontId="2" fillId="0" borderId="8" xfId="0" applyFont="1" applyBorder="1" applyAlignment="1">
      <alignment horizontal="center" vertical="center" wrapText="1"/>
    </xf>
    <xf numFmtId="0" fontId="2" fillId="0" borderId="8" xfId="0" applyFont="1" applyBorder="1" applyAlignment="1">
      <alignment vertical="center" wrapText="1"/>
    </xf>
    <xf numFmtId="3" fontId="2" fillId="0" borderId="8" xfId="0" applyNumberFormat="1" applyFont="1" applyBorder="1" applyAlignment="1">
      <alignment horizontal="right" vertical="center" wrapText="1"/>
    </xf>
    <xf numFmtId="166" fontId="2" fillId="0" borderId="8" xfId="2" applyNumberFormat="1" applyFont="1" applyBorder="1" applyAlignment="1">
      <alignment vertical="center" wrapText="1"/>
    </xf>
    <xf numFmtId="167" fontId="28" fillId="0" borderId="2" xfId="17" applyNumberFormat="1" applyFont="1" applyFill="1" applyBorder="1" applyAlignment="1">
      <alignment vertical="center"/>
    </xf>
    <xf numFmtId="0" fontId="17" fillId="0" borderId="0" xfId="0" applyFont="1" applyAlignment="1">
      <alignment horizontal="left" vertical="center"/>
    </xf>
    <xf numFmtId="165" fontId="46" fillId="0" borderId="7" xfId="0" applyNumberFormat="1" applyFont="1" applyBorder="1"/>
    <xf numFmtId="166" fontId="46" fillId="0" borderId="7" xfId="0" applyNumberFormat="1" applyFont="1" applyBorder="1"/>
    <xf numFmtId="3" fontId="28" fillId="0" borderId="2" xfId="0" applyNumberFormat="1" applyFont="1" applyFill="1" applyBorder="1" applyAlignment="1">
      <alignment horizontal="right"/>
    </xf>
    <xf numFmtId="0" fontId="28" fillId="0" borderId="6" xfId="0" applyFont="1" applyFill="1" applyBorder="1" applyAlignment="1">
      <alignment horizontal="center" vertical="center" wrapText="1"/>
    </xf>
    <xf numFmtId="0" fontId="28" fillId="0" borderId="5" xfId="0" applyFont="1" applyFill="1" applyBorder="1" applyAlignment="1">
      <alignment horizontal="center" vertical="center" wrapText="1"/>
    </xf>
    <xf numFmtId="167" fontId="28" fillId="0" borderId="11" xfId="17" applyNumberFormat="1" applyFont="1" applyFill="1" applyBorder="1" applyAlignment="1">
      <alignment horizontal="center" vertical="center" wrapText="1"/>
    </xf>
    <xf numFmtId="0" fontId="47" fillId="0" borderId="0" xfId="0" applyFont="1" applyFill="1" applyAlignment="1">
      <alignment horizontal="left" vertical="center"/>
    </xf>
    <xf numFmtId="0" fontId="47" fillId="0" borderId="0" xfId="0" applyFont="1" applyFill="1" applyAlignment="1">
      <alignment horizontal="right" vertical="center"/>
    </xf>
    <xf numFmtId="0" fontId="47" fillId="0" borderId="0" xfId="0" applyFont="1" applyFill="1" applyAlignment="1">
      <alignment horizontal="center" vertical="center"/>
    </xf>
    <xf numFmtId="0" fontId="49" fillId="0" borderId="0" xfId="0" applyNumberFormat="1" applyFont="1" applyFill="1" applyBorder="1" applyAlignment="1">
      <alignment horizontal="center" vertical="center" wrapText="1"/>
    </xf>
    <xf numFmtId="0" fontId="52" fillId="0" borderId="16" xfId="0" applyFont="1" applyFill="1" applyBorder="1" applyAlignment="1">
      <alignment horizontal="center" vertical="center" wrapText="1"/>
    </xf>
    <xf numFmtId="0" fontId="52" fillId="0" borderId="5"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2" xfId="0" applyFont="1" applyFill="1" applyBorder="1" applyAlignment="1">
      <alignment horizontal="center" vertical="center" wrapText="1"/>
    </xf>
    <xf numFmtId="165" fontId="11" fillId="0" borderId="9" xfId="0" applyNumberFormat="1" applyFont="1" applyBorder="1" applyAlignment="1">
      <alignment horizontal="center" vertical="center" wrapText="1"/>
    </xf>
    <xf numFmtId="165" fontId="11" fillId="0" borderId="3" xfId="0" applyNumberFormat="1" applyFont="1" applyBorder="1" applyAlignment="1">
      <alignment horizontal="center" vertical="center"/>
    </xf>
    <xf numFmtId="10" fontId="46" fillId="0" borderId="2" xfId="0" applyNumberFormat="1" applyFont="1" applyBorder="1" applyAlignment="1">
      <alignment horizontal="center" vertical="top" wrapText="1"/>
    </xf>
    <xf numFmtId="0" fontId="46" fillId="0" borderId="9" xfId="0" applyFont="1" applyBorder="1" applyAlignment="1">
      <alignment horizontal="center" vertical="center"/>
    </xf>
    <xf numFmtId="0" fontId="46" fillId="0" borderId="8" xfId="0" applyFont="1" applyBorder="1" applyAlignment="1">
      <alignment horizontal="center" vertical="center"/>
    </xf>
    <xf numFmtId="165" fontId="46" fillId="0" borderId="9" xfId="0" applyNumberFormat="1" applyFont="1" applyBorder="1" applyAlignment="1">
      <alignment horizontal="center" vertical="center" wrapText="1"/>
    </xf>
    <xf numFmtId="165" fontId="46" fillId="0" borderId="8" xfId="0" applyNumberFormat="1" applyFont="1" applyBorder="1" applyAlignment="1">
      <alignment horizontal="center" vertical="center"/>
    </xf>
    <xf numFmtId="0" fontId="46" fillId="0" borderId="14" xfId="0" applyFont="1" applyBorder="1" applyAlignment="1">
      <alignment horizontal="center" vertical="center" wrapText="1"/>
    </xf>
    <xf numFmtId="0" fontId="46" fillId="0" borderId="15"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4" xfId="0" applyFont="1" applyBorder="1" applyAlignment="1">
      <alignment horizontal="right"/>
    </xf>
    <xf numFmtId="0" fontId="18" fillId="0" borderId="0" xfId="0" applyFont="1" applyAlignment="1">
      <alignment horizontal="center" vertical="center" wrapText="1"/>
    </xf>
    <xf numFmtId="3" fontId="11" fillId="0" borderId="2" xfId="10" applyNumberFormat="1" applyFont="1" applyBorder="1" applyAlignment="1">
      <alignment horizontal="center" vertical="center" wrapText="1"/>
    </xf>
    <xf numFmtId="3" fontId="44" fillId="0" borderId="2" xfId="10" applyNumberFormat="1" applyFont="1" applyBorder="1" applyAlignment="1">
      <alignment horizontal="center" vertical="center" wrapText="1"/>
    </xf>
    <xf numFmtId="0" fontId="39" fillId="0" borderId="0" xfId="0" applyFont="1" applyAlignment="1">
      <alignment horizontal="center" vertical="center" wrapText="1"/>
    </xf>
    <xf numFmtId="0" fontId="18" fillId="0" borderId="0" xfId="0" applyFont="1" applyAlignment="1">
      <alignment horizontal="center" wrapText="1"/>
    </xf>
    <xf numFmtId="0" fontId="11" fillId="0" borderId="2" xfId="0" applyFont="1" applyBorder="1" applyAlignment="1">
      <alignment horizontal="center" vertical="center" wrapText="1"/>
    </xf>
    <xf numFmtId="3" fontId="11" fillId="0" borderId="2"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3" fontId="44" fillId="0" borderId="2" xfId="0" applyNumberFormat="1" applyFont="1" applyBorder="1" applyAlignment="1">
      <alignment horizontal="center" vertical="center" wrapText="1"/>
    </xf>
    <xf numFmtId="0" fontId="3" fillId="0" borderId="0" xfId="0" applyFont="1" applyAlignment="1">
      <alignment horizontal="right"/>
    </xf>
    <xf numFmtId="0" fontId="9" fillId="0" borderId="0" xfId="0" applyFont="1" applyAlignment="1">
      <alignment horizontal="center"/>
    </xf>
    <xf numFmtId="0" fontId="9" fillId="0" borderId="0" xfId="0" applyFont="1" applyAlignment="1">
      <alignment horizontal="center" wrapText="1"/>
    </xf>
    <xf numFmtId="0" fontId="5" fillId="0" borderId="4" xfId="0" applyFont="1" applyBorder="1" applyAlignment="1">
      <alignment horizontal="right"/>
    </xf>
    <xf numFmtId="0" fontId="11" fillId="0" borderId="2" xfId="0" applyFont="1" applyBorder="1" applyAlignment="1">
      <alignment horizontal="center" vertical="center"/>
    </xf>
    <xf numFmtId="165" fontId="11" fillId="0" borderId="2" xfId="0" applyNumberFormat="1" applyFont="1" applyBorder="1" applyAlignment="1">
      <alignment horizontal="center" vertical="center" wrapText="1"/>
    </xf>
  </cellXfs>
  <cellStyles count="18">
    <cellStyle name="Comma" xfId="17" builtinId="3"/>
    <cellStyle name="Comma 2" xfId="7"/>
    <cellStyle name="Comma 3" xfId="11"/>
    <cellStyle name="Comma 4" xfId="13"/>
    <cellStyle name="dtchi98" xfId="1"/>
    <cellStyle name="dtchi98c" xfId="2"/>
    <cellStyle name="Good 2" xfId="14"/>
    <cellStyle name="Normal" xfId="0" builtinId="0"/>
    <cellStyle name="Normal 2" xfId="3"/>
    <cellStyle name="Normal 2 2" xfId="6"/>
    <cellStyle name="Normal 2 3" xfId="15"/>
    <cellStyle name="Normal 3" xfId="4"/>
    <cellStyle name="Normal 4" xfId="8"/>
    <cellStyle name="Normal 4 2" xfId="10"/>
    <cellStyle name="Normal 5" xfId="9"/>
    <cellStyle name="Normal 6" xfId="12"/>
    <cellStyle name="Percent" xfId="5" builtinId="5"/>
    <cellStyle name="Percent 2" xfId="16"/>
  </cellStyles>
  <dxfs count="0"/>
  <tableStyles count="0" defaultTableStyle="TableStyleMedium9" defaultPivotStyle="PivotStyleLight16"/>
  <colors>
    <mruColors>
      <color rgb="FF3399FF"/>
      <color rgb="FF3333FF"/>
      <color rgb="FF0000CC"/>
      <color rgb="FFCC00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othihongtham\Downloads\6.%20NSNN%20Q1.2025-25040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Bao%20cao%20ngan%20sach\Nam%202025\Quy%20I\20250303.%20Bao%20cao%20thuc%20hien%20chi%20T02.2025%20va%20UTH%20chi%20T03%20-%20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1.1"/>
      <sheetName val="1.2"/>
      <sheetName val="1.3"/>
      <sheetName val="1.4"/>
      <sheetName val="02"/>
      <sheetName val="2.1"/>
      <sheetName val="2.2 thang 2"/>
      <sheetName val="2.3 thang 2"/>
      <sheetName val="03"/>
      <sheetName val="4.CĐ"/>
      <sheetName val="goc"/>
    </sheetNames>
    <sheetDataSet>
      <sheetData sheetId="0"/>
      <sheetData sheetId="1">
        <row r="11">
          <cell r="B11" t="str">
            <v>Thu từ DNNN trung ương</v>
          </cell>
          <cell r="C11">
            <v>290000</v>
          </cell>
          <cell r="D11">
            <v>290000</v>
          </cell>
          <cell r="F11">
            <v>39161</v>
          </cell>
          <cell r="G11">
            <v>39161</v>
          </cell>
          <cell r="I11">
            <v>14000</v>
          </cell>
          <cell r="J11">
            <v>14000</v>
          </cell>
          <cell r="L11">
            <v>53161</v>
          </cell>
        </row>
        <row r="12">
          <cell r="B12" t="str">
            <v>Thu từ DNNN địa phương</v>
          </cell>
          <cell r="C12">
            <v>74000</v>
          </cell>
          <cell r="D12">
            <v>74000</v>
          </cell>
          <cell r="F12">
            <v>33906</v>
          </cell>
          <cell r="G12">
            <v>33906</v>
          </cell>
          <cell r="I12">
            <v>7000</v>
          </cell>
          <cell r="J12">
            <v>7000</v>
          </cell>
          <cell r="L12">
            <v>40906</v>
          </cell>
        </row>
        <row r="13">
          <cell r="B13" t="str">
            <v>Thu từ DN có vốn ĐTNN</v>
          </cell>
          <cell r="C13">
            <v>2030000</v>
          </cell>
          <cell r="D13">
            <v>2030000</v>
          </cell>
          <cell r="F13">
            <v>805151</v>
          </cell>
          <cell r="G13">
            <v>805151</v>
          </cell>
          <cell r="I13">
            <v>125000</v>
          </cell>
          <cell r="J13">
            <v>125000</v>
          </cell>
          <cell r="L13">
            <v>930151</v>
          </cell>
        </row>
        <row r="14">
          <cell r="B14" t="str">
            <v>Thu từ khu vực ngoài quốc doanh</v>
          </cell>
          <cell r="C14">
            <v>2254000</v>
          </cell>
          <cell r="D14">
            <v>1216500</v>
          </cell>
          <cell r="E14">
            <v>1037500</v>
          </cell>
          <cell r="F14">
            <v>599826</v>
          </cell>
          <cell r="G14">
            <v>384892</v>
          </cell>
          <cell r="H14">
            <v>214934</v>
          </cell>
          <cell r="I14">
            <v>202500</v>
          </cell>
          <cell r="J14">
            <v>82000</v>
          </cell>
          <cell r="K14">
            <v>120500</v>
          </cell>
          <cell r="L14">
            <v>802326</v>
          </cell>
        </row>
        <row r="15">
          <cell r="B15" t="str">
            <v>Lệ phí trước bạ</v>
          </cell>
          <cell r="C15">
            <v>400000</v>
          </cell>
          <cell r="E15">
            <v>400000</v>
          </cell>
          <cell r="F15">
            <v>52376</v>
          </cell>
          <cell r="H15">
            <v>52376</v>
          </cell>
          <cell r="I15">
            <v>27600</v>
          </cell>
          <cell r="K15">
            <v>27600</v>
          </cell>
          <cell r="L15">
            <v>79976</v>
          </cell>
        </row>
        <row r="16">
          <cell r="B16" t="str">
            <v>Thuế sử dụng đất phi nông nghiệp</v>
          </cell>
          <cell r="C16">
            <v>24000</v>
          </cell>
          <cell r="E16">
            <v>24000</v>
          </cell>
          <cell r="F16">
            <v>1961</v>
          </cell>
          <cell r="H16">
            <v>1961</v>
          </cell>
          <cell r="I16">
            <v>1950</v>
          </cell>
          <cell r="K16">
            <v>1950</v>
          </cell>
          <cell r="L16">
            <v>3911</v>
          </cell>
        </row>
        <row r="17">
          <cell r="B17" t="str">
            <v>Thuế sử dụng đất nông nghiệp</v>
          </cell>
          <cell r="C17">
            <v>500</v>
          </cell>
          <cell r="E17">
            <v>500</v>
          </cell>
          <cell r="F17">
            <v>0</v>
          </cell>
          <cell r="I17">
            <v>30</v>
          </cell>
          <cell r="K17">
            <v>30</v>
          </cell>
          <cell r="L17">
            <v>30</v>
          </cell>
        </row>
        <row r="18">
          <cell r="B18" t="str">
            <v>Thuế thu nhập cá nhân</v>
          </cell>
          <cell r="C18">
            <v>1200000</v>
          </cell>
          <cell r="D18">
            <v>775000</v>
          </cell>
          <cell r="E18">
            <v>425000</v>
          </cell>
          <cell r="F18">
            <v>283818</v>
          </cell>
          <cell r="G18">
            <v>225605</v>
          </cell>
          <cell r="H18">
            <v>58213</v>
          </cell>
          <cell r="I18">
            <v>138000</v>
          </cell>
          <cell r="J18">
            <v>102000</v>
          </cell>
          <cell r="K18">
            <v>36000</v>
          </cell>
          <cell r="L18">
            <v>421818</v>
          </cell>
        </row>
        <row r="19">
          <cell r="B19" t="str">
            <v>Thuế bảo vệ môi trường</v>
          </cell>
          <cell r="C19">
            <v>780000</v>
          </cell>
          <cell r="D19">
            <v>780000</v>
          </cell>
          <cell r="F19">
            <v>75926</v>
          </cell>
          <cell r="G19">
            <v>75926</v>
          </cell>
          <cell r="I19">
            <v>32000</v>
          </cell>
          <cell r="J19">
            <v>32000</v>
          </cell>
          <cell r="L19">
            <v>107926</v>
          </cell>
        </row>
        <row r="20">
          <cell r="B20" t="str">
            <v>Thu phí, lệ phí</v>
          </cell>
          <cell r="C20">
            <v>460000</v>
          </cell>
          <cell r="D20">
            <v>421900</v>
          </cell>
          <cell r="E20">
            <v>38100</v>
          </cell>
          <cell r="F20">
            <v>124382</v>
          </cell>
          <cell r="G20">
            <v>98685</v>
          </cell>
          <cell r="H20">
            <v>25697</v>
          </cell>
          <cell r="I20">
            <v>70470</v>
          </cell>
          <cell r="J20">
            <v>64030</v>
          </cell>
          <cell r="K20">
            <v>6440</v>
          </cell>
          <cell r="L20">
            <v>194852</v>
          </cell>
        </row>
        <row r="21">
          <cell r="B21" t="str">
            <v>Thu tiền sử dụng đất</v>
          </cell>
          <cell r="C21">
            <v>1260000</v>
          </cell>
          <cell r="D21">
            <v>590000</v>
          </cell>
          <cell r="E21">
            <v>670000</v>
          </cell>
          <cell r="F21">
            <v>105298</v>
          </cell>
          <cell r="G21">
            <v>45</v>
          </cell>
          <cell r="H21">
            <v>105253</v>
          </cell>
          <cell r="I21">
            <v>47000</v>
          </cell>
          <cell r="K21">
            <v>47000</v>
          </cell>
          <cell r="L21">
            <v>152298</v>
          </cell>
        </row>
        <row r="22">
          <cell r="B22" t="str">
            <v>Thu tiền thuê đất</v>
          </cell>
          <cell r="C22">
            <v>210000</v>
          </cell>
          <cell r="D22">
            <v>197900</v>
          </cell>
          <cell r="E22">
            <v>12100</v>
          </cell>
          <cell r="F22">
            <v>18867</v>
          </cell>
          <cell r="G22">
            <v>12313</v>
          </cell>
          <cell r="H22">
            <v>6554</v>
          </cell>
          <cell r="I22">
            <v>2420</v>
          </cell>
          <cell r="J22">
            <v>1700</v>
          </cell>
          <cell r="K22">
            <v>720</v>
          </cell>
          <cell r="L22">
            <v>21287</v>
          </cell>
        </row>
        <row r="23">
          <cell r="B23" t="str">
            <v>Thu tiền cấp quyền khai thác khoáng sản</v>
          </cell>
          <cell r="C23">
            <v>22000</v>
          </cell>
          <cell r="D23">
            <v>22000</v>
          </cell>
          <cell r="F23">
            <v>1117</v>
          </cell>
          <cell r="G23">
            <v>1117</v>
          </cell>
          <cell r="I23">
            <v>300</v>
          </cell>
          <cell r="J23">
            <v>300</v>
          </cell>
          <cell r="L23">
            <v>1417</v>
          </cell>
        </row>
        <row r="24">
          <cell r="B24" t="str">
            <v>Thu khác ngân sách</v>
          </cell>
          <cell r="C24">
            <v>256700</v>
          </cell>
          <cell r="D24">
            <v>124700</v>
          </cell>
          <cell r="E24">
            <v>132000</v>
          </cell>
          <cell r="F24">
            <v>53060</v>
          </cell>
          <cell r="G24">
            <v>26927</v>
          </cell>
          <cell r="H24">
            <v>26133</v>
          </cell>
          <cell r="I24">
            <v>20000</v>
          </cell>
          <cell r="J24">
            <v>8170</v>
          </cell>
          <cell r="K24">
            <v>11830</v>
          </cell>
          <cell r="L24">
            <v>73060</v>
          </cell>
        </row>
        <row r="25">
          <cell r="B25" t="str">
            <v>Thu hoa lợi công sản, quỹ đất công ích,...tại xã</v>
          </cell>
          <cell r="C25">
            <v>2800</v>
          </cell>
          <cell r="E25">
            <v>2800</v>
          </cell>
          <cell r="F25">
            <v>322</v>
          </cell>
          <cell r="H25">
            <v>322</v>
          </cell>
          <cell r="I25">
            <v>56</v>
          </cell>
          <cell r="K25">
            <v>56</v>
          </cell>
          <cell r="L25">
            <v>378</v>
          </cell>
        </row>
        <row r="26">
          <cell r="B26" t="str">
            <v>Thu cổ tức và lợi nhuận sau thuế</v>
          </cell>
          <cell r="C26">
            <v>4000</v>
          </cell>
          <cell r="D26">
            <v>4000</v>
          </cell>
          <cell r="F26">
            <v>0</v>
          </cell>
          <cell r="I26">
            <v>0</v>
          </cell>
          <cell r="L26">
            <v>0</v>
          </cell>
        </row>
        <row r="27">
          <cell r="B27" t="str">
            <v>Thu từ hoạt động sổ xố kiến thiết</v>
          </cell>
          <cell r="C27">
            <v>2190000</v>
          </cell>
          <cell r="D27">
            <v>2190000</v>
          </cell>
          <cell r="F27">
            <v>438011</v>
          </cell>
          <cell r="G27">
            <v>438011</v>
          </cell>
          <cell r="I27">
            <v>300000</v>
          </cell>
          <cell r="J27">
            <v>300000</v>
          </cell>
          <cell r="L27">
            <v>738011</v>
          </cell>
        </row>
        <row r="28">
          <cell r="B28" t="str">
            <v>Thu từ hoạt động xuất, nhập khẩu</v>
          </cell>
          <cell r="C28">
            <v>1700000</v>
          </cell>
          <cell r="D28">
            <v>1700000</v>
          </cell>
          <cell r="F28">
            <v>379771</v>
          </cell>
          <cell r="G28">
            <v>379771</v>
          </cell>
          <cell r="I28">
            <v>150000</v>
          </cell>
          <cell r="J28">
            <v>150000</v>
          </cell>
          <cell r="L28">
            <v>529771</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02"/>
      <sheetName val="Bieu2.1"/>
      <sheetName val="B2.2 thang 2"/>
      <sheetName val="B2.3 thang 2"/>
      <sheetName val="B03.Vay t2"/>
      <sheetName val="chnguon"/>
      <sheetName val="Phuong"/>
    </sheetNames>
    <sheetDataSet>
      <sheetData sheetId="0" refreshError="1"/>
      <sheetData sheetId="1">
        <row r="5">
          <cell r="F5" t="str">
            <v>Ước thực hiện tháng 03</v>
          </cell>
        </row>
        <row r="6">
          <cell r="R6" t="str">
            <v>UTH Quý I</v>
          </cell>
        </row>
        <row r="93">
          <cell r="A93" t="str">
            <v>1.1</v>
          </cell>
          <cell r="B93" t="str">
            <v>Kinh phí thực hiện nhiệm vụ đảm bảo trật tự an toàn giao thông</v>
          </cell>
        </row>
        <row r="94">
          <cell r="A94" t="str">
            <v>1.2</v>
          </cell>
          <cell r="B94" t="str">
            <v>Kinh phí quản lý, bảo trì đường bộ</v>
          </cell>
        </row>
        <row r="95">
          <cell r="A95" t="str">
            <v>1.3</v>
          </cell>
          <cell r="B95" t="str">
            <v>Kinh phí phân giới cắm mốc</v>
          </cell>
        </row>
        <row r="96">
          <cell r="A96" t="str">
            <v>1.4</v>
          </cell>
          <cell r="B96" t="str">
            <v>Hỗ trợ các Hội Văn học nghệ thuật địa phương</v>
          </cell>
        </row>
        <row r="97">
          <cell r="A97" t="str">
            <v>1.5</v>
          </cell>
          <cell r="B97" t="str">
            <v>Hỗ trợ Hội nhà báo địa phương</v>
          </cell>
        </row>
        <row r="98">
          <cell r="A98" t="str">
            <v>1.6</v>
          </cell>
          <cell r="B98" t="str">
            <v>Kinh phí biên chế giáo viên tăng thêm</v>
          </cell>
        </row>
        <row r="99">
          <cell r="A99" t="str">
            <v>1.7</v>
          </cell>
          <cell r="B99" t="str">
            <v>Kinh phí hỗ trợ địa phương sản xuất lúa</v>
          </cell>
        </row>
      </sheetData>
      <sheetData sheetId="2" refreshError="1"/>
      <sheetData sheetId="3">
        <row r="2">
          <cell r="A2" t="str">
            <v>BÁO CÁO THỰC HIỆN CHI THÁNG 02/2025 (TỈNH + HUYỆN)</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5"/>
  <sheetViews>
    <sheetView workbookViewId="0">
      <selection activeCell="B14" sqref="B14"/>
    </sheetView>
  </sheetViews>
  <sheetFormatPr defaultColWidth="11" defaultRowHeight="15.6"/>
  <cols>
    <col min="1" max="1" width="4.19921875" style="183" customWidth="1"/>
    <col min="2" max="2" width="46.796875" style="183" bestFit="1" customWidth="1"/>
    <col min="3" max="3" width="10.59765625" style="183" bestFit="1" customWidth="1"/>
    <col min="4" max="4" width="12.296875" style="183" bestFit="1" customWidth="1"/>
    <col min="5" max="6" width="9.69921875" style="183" customWidth="1"/>
    <col min="7" max="7" width="13.796875" style="201" hidden="1" customWidth="1"/>
    <col min="8" max="8" width="11" style="183"/>
    <col min="9" max="10" width="0" style="183" hidden="1" customWidth="1"/>
    <col min="11" max="256" width="11" style="183"/>
    <col min="257" max="257" width="4.19921875" style="183" customWidth="1"/>
    <col min="258" max="258" width="46.796875" style="183" bestFit="1" customWidth="1"/>
    <col min="259" max="259" width="10.59765625" style="183" bestFit="1" customWidth="1"/>
    <col min="260" max="260" width="12.296875" style="183" bestFit="1" customWidth="1"/>
    <col min="261" max="262" width="9.69921875" style="183" customWidth="1"/>
    <col min="263" max="263" width="0" style="183" hidden="1" customWidth="1"/>
    <col min="264" max="512" width="11" style="183"/>
    <col min="513" max="513" width="4.19921875" style="183" customWidth="1"/>
    <col min="514" max="514" width="46.796875" style="183" bestFit="1" customWidth="1"/>
    <col min="515" max="515" width="10.59765625" style="183" bestFit="1" customWidth="1"/>
    <col min="516" max="516" width="12.296875" style="183" bestFit="1" customWidth="1"/>
    <col min="517" max="518" width="9.69921875" style="183" customWidth="1"/>
    <col min="519" max="519" width="0" style="183" hidden="1" customWidth="1"/>
    <col min="520" max="768" width="11" style="183"/>
    <col min="769" max="769" width="4.19921875" style="183" customWidth="1"/>
    <col min="770" max="770" width="46.796875" style="183" bestFit="1" customWidth="1"/>
    <col min="771" max="771" width="10.59765625" style="183" bestFit="1" customWidth="1"/>
    <col min="772" max="772" width="12.296875" style="183" bestFit="1" customWidth="1"/>
    <col min="773" max="774" width="9.69921875" style="183" customWidth="1"/>
    <col min="775" max="775" width="0" style="183" hidden="1" customWidth="1"/>
    <col min="776" max="1024" width="11" style="183"/>
    <col min="1025" max="1025" width="4.19921875" style="183" customWidth="1"/>
    <col min="1026" max="1026" width="46.796875" style="183" bestFit="1" customWidth="1"/>
    <col min="1027" max="1027" width="10.59765625" style="183" bestFit="1" customWidth="1"/>
    <col min="1028" max="1028" width="12.296875" style="183" bestFit="1" customWidth="1"/>
    <col min="1029" max="1030" width="9.69921875" style="183" customWidth="1"/>
    <col min="1031" max="1031" width="0" style="183" hidden="1" customWidth="1"/>
    <col min="1032" max="1280" width="11" style="183"/>
    <col min="1281" max="1281" width="4.19921875" style="183" customWidth="1"/>
    <col min="1282" max="1282" width="46.796875" style="183" bestFit="1" customWidth="1"/>
    <col min="1283" max="1283" width="10.59765625" style="183" bestFit="1" customWidth="1"/>
    <col min="1284" max="1284" width="12.296875" style="183" bestFit="1" customWidth="1"/>
    <col min="1285" max="1286" width="9.69921875" style="183" customWidth="1"/>
    <col min="1287" max="1287" width="0" style="183" hidden="1" customWidth="1"/>
    <col min="1288" max="1536" width="11" style="183"/>
    <col min="1537" max="1537" width="4.19921875" style="183" customWidth="1"/>
    <col min="1538" max="1538" width="46.796875" style="183" bestFit="1" customWidth="1"/>
    <col min="1539" max="1539" width="10.59765625" style="183" bestFit="1" customWidth="1"/>
    <col min="1540" max="1540" width="12.296875" style="183" bestFit="1" customWidth="1"/>
    <col min="1541" max="1542" width="9.69921875" style="183" customWidth="1"/>
    <col min="1543" max="1543" width="0" style="183" hidden="1" customWidth="1"/>
    <col min="1544" max="1792" width="11" style="183"/>
    <col min="1793" max="1793" width="4.19921875" style="183" customWidth="1"/>
    <col min="1794" max="1794" width="46.796875" style="183" bestFit="1" customWidth="1"/>
    <col min="1795" max="1795" width="10.59765625" style="183" bestFit="1" customWidth="1"/>
    <col min="1796" max="1796" width="12.296875" style="183" bestFit="1" customWidth="1"/>
    <col min="1797" max="1798" width="9.69921875" style="183" customWidth="1"/>
    <col min="1799" max="1799" width="0" style="183" hidden="1" customWidth="1"/>
    <col min="1800" max="2048" width="11" style="183"/>
    <col min="2049" max="2049" width="4.19921875" style="183" customWidth="1"/>
    <col min="2050" max="2050" width="46.796875" style="183" bestFit="1" customWidth="1"/>
    <col min="2051" max="2051" width="10.59765625" style="183" bestFit="1" customWidth="1"/>
    <col min="2052" max="2052" width="12.296875" style="183" bestFit="1" customWidth="1"/>
    <col min="2053" max="2054" width="9.69921875" style="183" customWidth="1"/>
    <col min="2055" max="2055" width="0" style="183" hidden="1" customWidth="1"/>
    <col min="2056" max="2304" width="11" style="183"/>
    <col min="2305" max="2305" width="4.19921875" style="183" customWidth="1"/>
    <col min="2306" max="2306" width="46.796875" style="183" bestFit="1" customWidth="1"/>
    <col min="2307" max="2307" width="10.59765625" style="183" bestFit="1" customWidth="1"/>
    <col min="2308" max="2308" width="12.296875" style="183" bestFit="1" customWidth="1"/>
    <col min="2309" max="2310" width="9.69921875" style="183" customWidth="1"/>
    <col min="2311" max="2311" width="0" style="183" hidden="1" customWidth="1"/>
    <col min="2312" max="2560" width="11" style="183"/>
    <col min="2561" max="2561" width="4.19921875" style="183" customWidth="1"/>
    <col min="2562" max="2562" width="46.796875" style="183" bestFit="1" customWidth="1"/>
    <col min="2563" max="2563" width="10.59765625" style="183" bestFit="1" customWidth="1"/>
    <col min="2564" max="2564" width="12.296875" style="183" bestFit="1" customWidth="1"/>
    <col min="2565" max="2566" width="9.69921875" style="183" customWidth="1"/>
    <col min="2567" max="2567" width="0" style="183" hidden="1" customWidth="1"/>
    <col min="2568" max="2816" width="11" style="183"/>
    <col min="2817" max="2817" width="4.19921875" style="183" customWidth="1"/>
    <col min="2818" max="2818" width="46.796875" style="183" bestFit="1" customWidth="1"/>
    <col min="2819" max="2819" width="10.59765625" style="183" bestFit="1" customWidth="1"/>
    <col min="2820" max="2820" width="12.296875" style="183" bestFit="1" customWidth="1"/>
    <col min="2821" max="2822" width="9.69921875" style="183" customWidth="1"/>
    <col min="2823" max="2823" width="0" style="183" hidden="1" customWidth="1"/>
    <col min="2824" max="3072" width="11" style="183"/>
    <col min="3073" max="3073" width="4.19921875" style="183" customWidth="1"/>
    <col min="3074" max="3074" width="46.796875" style="183" bestFit="1" customWidth="1"/>
    <col min="3075" max="3075" width="10.59765625" style="183" bestFit="1" customWidth="1"/>
    <col min="3076" max="3076" width="12.296875" style="183" bestFit="1" customWidth="1"/>
    <col min="3077" max="3078" width="9.69921875" style="183" customWidth="1"/>
    <col min="3079" max="3079" width="0" style="183" hidden="1" customWidth="1"/>
    <col min="3080" max="3328" width="11" style="183"/>
    <col min="3329" max="3329" width="4.19921875" style="183" customWidth="1"/>
    <col min="3330" max="3330" width="46.796875" style="183" bestFit="1" customWidth="1"/>
    <col min="3331" max="3331" width="10.59765625" style="183" bestFit="1" customWidth="1"/>
    <col min="3332" max="3332" width="12.296875" style="183" bestFit="1" customWidth="1"/>
    <col min="3333" max="3334" width="9.69921875" style="183" customWidth="1"/>
    <col min="3335" max="3335" width="0" style="183" hidden="1" customWidth="1"/>
    <col min="3336" max="3584" width="11" style="183"/>
    <col min="3585" max="3585" width="4.19921875" style="183" customWidth="1"/>
    <col min="3586" max="3586" width="46.796875" style="183" bestFit="1" customWidth="1"/>
    <col min="3587" max="3587" width="10.59765625" style="183" bestFit="1" customWidth="1"/>
    <col min="3588" max="3588" width="12.296875" style="183" bestFit="1" customWidth="1"/>
    <col min="3589" max="3590" width="9.69921875" style="183" customWidth="1"/>
    <col min="3591" max="3591" width="0" style="183" hidden="1" customWidth="1"/>
    <col min="3592" max="3840" width="11" style="183"/>
    <col min="3841" max="3841" width="4.19921875" style="183" customWidth="1"/>
    <col min="3842" max="3842" width="46.796875" style="183" bestFit="1" customWidth="1"/>
    <col min="3843" max="3843" width="10.59765625" style="183" bestFit="1" customWidth="1"/>
    <col min="3844" max="3844" width="12.296875" style="183" bestFit="1" customWidth="1"/>
    <col min="3845" max="3846" width="9.69921875" style="183" customWidth="1"/>
    <col min="3847" max="3847" width="0" style="183" hidden="1" customWidth="1"/>
    <col min="3848" max="4096" width="11" style="183"/>
    <col min="4097" max="4097" width="4.19921875" style="183" customWidth="1"/>
    <col min="4098" max="4098" width="46.796875" style="183" bestFit="1" customWidth="1"/>
    <col min="4099" max="4099" width="10.59765625" style="183" bestFit="1" customWidth="1"/>
    <col min="4100" max="4100" width="12.296875" style="183" bestFit="1" customWidth="1"/>
    <col min="4101" max="4102" width="9.69921875" style="183" customWidth="1"/>
    <col min="4103" max="4103" width="0" style="183" hidden="1" customWidth="1"/>
    <col min="4104" max="4352" width="11" style="183"/>
    <col min="4353" max="4353" width="4.19921875" style="183" customWidth="1"/>
    <col min="4354" max="4354" width="46.796875" style="183" bestFit="1" customWidth="1"/>
    <col min="4355" max="4355" width="10.59765625" style="183" bestFit="1" customWidth="1"/>
    <col min="4356" max="4356" width="12.296875" style="183" bestFit="1" customWidth="1"/>
    <col min="4357" max="4358" width="9.69921875" style="183" customWidth="1"/>
    <col min="4359" max="4359" width="0" style="183" hidden="1" customWidth="1"/>
    <col min="4360" max="4608" width="11" style="183"/>
    <col min="4609" max="4609" width="4.19921875" style="183" customWidth="1"/>
    <col min="4610" max="4610" width="46.796875" style="183" bestFit="1" customWidth="1"/>
    <col min="4611" max="4611" width="10.59765625" style="183" bestFit="1" customWidth="1"/>
    <col min="4612" max="4612" width="12.296875" style="183" bestFit="1" customWidth="1"/>
    <col min="4613" max="4614" width="9.69921875" style="183" customWidth="1"/>
    <col min="4615" max="4615" width="0" style="183" hidden="1" customWidth="1"/>
    <col min="4616" max="4864" width="11" style="183"/>
    <col min="4865" max="4865" width="4.19921875" style="183" customWidth="1"/>
    <col min="4866" max="4866" width="46.796875" style="183" bestFit="1" customWidth="1"/>
    <col min="4867" max="4867" width="10.59765625" style="183" bestFit="1" customWidth="1"/>
    <col min="4868" max="4868" width="12.296875" style="183" bestFit="1" customWidth="1"/>
    <col min="4869" max="4870" width="9.69921875" style="183" customWidth="1"/>
    <col min="4871" max="4871" width="0" style="183" hidden="1" customWidth="1"/>
    <col min="4872" max="5120" width="11" style="183"/>
    <col min="5121" max="5121" width="4.19921875" style="183" customWidth="1"/>
    <col min="5122" max="5122" width="46.796875" style="183" bestFit="1" customWidth="1"/>
    <col min="5123" max="5123" width="10.59765625" style="183" bestFit="1" customWidth="1"/>
    <col min="5124" max="5124" width="12.296875" style="183" bestFit="1" customWidth="1"/>
    <col min="5125" max="5126" width="9.69921875" style="183" customWidth="1"/>
    <col min="5127" max="5127" width="0" style="183" hidden="1" customWidth="1"/>
    <col min="5128" max="5376" width="11" style="183"/>
    <col min="5377" max="5377" width="4.19921875" style="183" customWidth="1"/>
    <col min="5378" max="5378" width="46.796875" style="183" bestFit="1" customWidth="1"/>
    <col min="5379" max="5379" width="10.59765625" style="183" bestFit="1" customWidth="1"/>
    <col min="5380" max="5380" width="12.296875" style="183" bestFit="1" customWidth="1"/>
    <col min="5381" max="5382" width="9.69921875" style="183" customWidth="1"/>
    <col min="5383" max="5383" width="0" style="183" hidden="1" customWidth="1"/>
    <col min="5384" max="5632" width="11" style="183"/>
    <col min="5633" max="5633" width="4.19921875" style="183" customWidth="1"/>
    <col min="5634" max="5634" width="46.796875" style="183" bestFit="1" customWidth="1"/>
    <col min="5635" max="5635" width="10.59765625" style="183" bestFit="1" customWidth="1"/>
    <col min="5636" max="5636" width="12.296875" style="183" bestFit="1" customWidth="1"/>
    <col min="5637" max="5638" width="9.69921875" style="183" customWidth="1"/>
    <col min="5639" max="5639" width="0" style="183" hidden="1" customWidth="1"/>
    <col min="5640" max="5888" width="11" style="183"/>
    <col min="5889" max="5889" width="4.19921875" style="183" customWidth="1"/>
    <col min="5890" max="5890" width="46.796875" style="183" bestFit="1" customWidth="1"/>
    <col min="5891" max="5891" width="10.59765625" style="183" bestFit="1" customWidth="1"/>
    <col min="5892" max="5892" width="12.296875" style="183" bestFit="1" customWidth="1"/>
    <col min="5893" max="5894" width="9.69921875" style="183" customWidth="1"/>
    <col min="5895" max="5895" width="0" style="183" hidden="1" customWidth="1"/>
    <col min="5896" max="6144" width="11" style="183"/>
    <col min="6145" max="6145" width="4.19921875" style="183" customWidth="1"/>
    <col min="6146" max="6146" width="46.796875" style="183" bestFit="1" customWidth="1"/>
    <col min="6147" max="6147" width="10.59765625" style="183" bestFit="1" customWidth="1"/>
    <col min="6148" max="6148" width="12.296875" style="183" bestFit="1" customWidth="1"/>
    <col min="6149" max="6150" width="9.69921875" style="183" customWidth="1"/>
    <col min="6151" max="6151" width="0" style="183" hidden="1" customWidth="1"/>
    <col min="6152" max="6400" width="11" style="183"/>
    <col min="6401" max="6401" width="4.19921875" style="183" customWidth="1"/>
    <col min="6402" max="6402" width="46.796875" style="183" bestFit="1" customWidth="1"/>
    <col min="6403" max="6403" width="10.59765625" style="183" bestFit="1" customWidth="1"/>
    <col min="6404" max="6404" width="12.296875" style="183" bestFit="1" customWidth="1"/>
    <col min="6405" max="6406" width="9.69921875" style="183" customWidth="1"/>
    <col min="6407" max="6407" width="0" style="183" hidden="1" customWidth="1"/>
    <col min="6408" max="6656" width="11" style="183"/>
    <col min="6657" max="6657" width="4.19921875" style="183" customWidth="1"/>
    <col min="6658" max="6658" width="46.796875" style="183" bestFit="1" customWidth="1"/>
    <col min="6659" max="6659" width="10.59765625" style="183" bestFit="1" customWidth="1"/>
    <col min="6660" max="6660" width="12.296875" style="183" bestFit="1" customWidth="1"/>
    <col min="6661" max="6662" width="9.69921875" style="183" customWidth="1"/>
    <col min="6663" max="6663" width="0" style="183" hidden="1" customWidth="1"/>
    <col min="6664" max="6912" width="11" style="183"/>
    <col min="6913" max="6913" width="4.19921875" style="183" customWidth="1"/>
    <col min="6914" max="6914" width="46.796875" style="183" bestFit="1" customWidth="1"/>
    <col min="6915" max="6915" width="10.59765625" style="183" bestFit="1" customWidth="1"/>
    <col min="6916" max="6916" width="12.296875" style="183" bestFit="1" customWidth="1"/>
    <col min="6917" max="6918" width="9.69921875" style="183" customWidth="1"/>
    <col min="6919" max="6919" width="0" style="183" hidden="1" customWidth="1"/>
    <col min="6920" max="7168" width="11" style="183"/>
    <col min="7169" max="7169" width="4.19921875" style="183" customWidth="1"/>
    <col min="7170" max="7170" width="46.796875" style="183" bestFit="1" customWidth="1"/>
    <col min="7171" max="7171" width="10.59765625" style="183" bestFit="1" customWidth="1"/>
    <col min="7172" max="7172" width="12.296875" style="183" bestFit="1" customWidth="1"/>
    <col min="7173" max="7174" width="9.69921875" style="183" customWidth="1"/>
    <col min="7175" max="7175" width="0" style="183" hidden="1" customWidth="1"/>
    <col min="7176" max="7424" width="11" style="183"/>
    <col min="7425" max="7425" width="4.19921875" style="183" customWidth="1"/>
    <col min="7426" max="7426" width="46.796875" style="183" bestFit="1" customWidth="1"/>
    <col min="7427" max="7427" width="10.59765625" style="183" bestFit="1" customWidth="1"/>
    <col min="7428" max="7428" width="12.296875" style="183" bestFit="1" customWidth="1"/>
    <col min="7429" max="7430" width="9.69921875" style="183" customWidth="1"/>
    <col min="7431" max="7431" width="0" style="183" hidden="1" customWidth="1"/>
    <col min="7432" max="7680" width="11" style="183"/>
    <col min="7681" max="7681" width="4.19921875" style="183" customWidth="1"/>
    <col min="7682" max="7682" width="46.796875" style="183" bestFit="1" customWidth="1"/>
    <col min="7683" max="7683" width="10.59765625" style="183" bestFit="1" customWidth="1"/>
    <col min="7684" max="7684" width="12.296875" style="183" bestFit="1" customWidth="1"/>
    <col min="7685" max="7686" width="9.69921875" style="183" customWidth="1"/>
    <col min="7687" max="7687" width="0" style="183" hidden="1" customWidth="1"/>
    <col min="7688" max="7936" width="11" style="183"/>
    <col min="7937" max="7937" width="4.19921875" style="183" customWidth="1"/>
    <col min="7938" max="7938" width="46.796875" style="183" bestFit="1" customWidth="1"/>
    <col min="7939" max="7939" width="10.59765625" style="183" bestFit="1" customWidth="1"/>
    <col min="7940" max="7940" width="12.296875" style="183" bestFit="1" customWidth="1"/>
    <col min="7941" max="7942" width="9.69921875" style="183" customWidth="1"/>
    <col min="7943" max="7943" width="0" style="183" hidden="1" customWidth="1"/>
    <col min="7944" max="8192" width="11" style="183"/>
    <col min="8193" max="8193" width="4.19921875" style="183" customWidth="1"/>
    <col min="8194" max="8194" width="46.796875" style="183" bestFit="1" customWidth="1"/>
    <col min="8195" max="8195" width="10.59765625" style="183" bestFit="1" customWidth="1"/>
    <col min="8196" max="8196" width="12.296875" style="183" bestFit="1" customWidth="1"/>
    <col min="8197" max="8198" width="9.69921875" style="183" customWidth="1"/>
    <col min="8199" max="8199" width="0" style="183" hidden="1" customWidth="1"/>
    <col min="8200" max="8448" width="11" style="183"/>
    <col min="8449" max="8449" width="4.19921875" style="183" customWidth="1"/>
    <col min="8450" max="8450" width="46.796875" style="183" bestFit="1" customWidth="1"/>
    <col min="8451" max="8451" width="10.59765625" style="183" bestFit="1" customWidth="1"/>
    <col min="8452" max="8452" width="12.296875" style="183" bestFit="1" customWidth="1"/>
    <col min="8453" max="8454" width="9.69921875" style="183" customWidth="1"/>
    <col min="8455" max="8455" width="0" style="183" hidden="1" customWidth="1"/>
    <col min="8456" max="8704" width="11" style="183"/>
    <col min="8705" max="8705" width="4.19921875" style="183" customWidth="1"/>
    <col min="8706" max="8706" width="46.796875" style="183" bestFit="1" customWidth="1"/>
    <col min="8707" max="8707" width="10.59765625" style="183" bestFit="1" customWidth="1"/>
    <col min="8708" max="8708" width="12.296875" style="183" bestFit="1" customWidth="1"/>
    <col min="8709" max="8710" width="9.69921875" style="183" customWidth="1"/>
    <col min="8711" max="8711" width="0" style="183" hidden="1" customWidth="1"/>
    <col min="8712" max="8960" width="11" style="183"/>
    <col min="8961" max="8961" width="4.19921875" style="183" customWidth="1"/>
    <col min="8962" max="8962" width="46.796875" style="183" bestFit="1" customWidth="1"/>
    <col min="8963" max="8963" width="10.59765625" style="183" bestFit="1" customWidth="1"/>
    <col min="8964" max="8964" width="12.296875" style="183" bestFit="1" customWidth="1"/>
    <col min="8965" max="8966" width="9.69921875" style="183" customWidth="1"/>
    <col min="8967" max="8967" width="0" style="183" hidden="1" customWidth="1"/>
    <col min="8968" max="9216" width="11" style="183"/>
    <col min="9217" max="9217" width="4.19921875" style="183" customWidth="1"/>
    <col min="9218" max="9218" width="46.796875" style="183" bestFit="1" customWidth="1"/>
    <col min="9219" max="9219" width="10.59765625" style="183" bestFit="1" customWidth="1"/>
    <col min="9220" max="9220" width="12.296875" style="183" bestFit="1" customWidth="1"/>
    <col min="9221" max="9222" width="9.69921875" style="183" customWidth="1"/>
    <col min="9223" max="9223" width="0" style="183" hidden="1" customWidth="1"/>
    <col min="9224" max="9472" width="11" style="183"/>
    <col min="9473" max="9473" width="4.19921875" style="183" customWidth="1"/>
    <col min="9474" max="9474" width="46.796875" style="183" bestFit="1" customWidth="1"/>
    <col min="9475" max="9475" width="10.59765625" style="183" bestFit="1" customWidth="1"/>
    <col min="9476" max="9476" width="12.296875" style="183" bestFit="1" customWidth="1"/>
    <col min="9477" max="9478" width="9.69921875" style="183" customWidth="1"/>
    <col min="9479" max="9479" width="0" style="183" hidden="1" customWidth="1"/>
    <col min="9480" max="9728" width="11" style="183"/>
    <col min="9729" max="9729" width="4.19921875" style="183" customWidth="1"/>
    <col min="9730" max="9730" width="46.796875" style="183" bestFit="1" customWidth="1"/>
    <col min="9731" max="9731" width="10.59765625" style="183" bestFit="1" customWidth="1"/>
    <col min="9732" max="9732" width="12.296875" style="183" bestFit="1" customWidth="1"/>
    <col min="9733" max="9734" width="9.69921875" style="183" customWidth="1"/>
    <col min="9735" max="9735" width="0" style="183" hidden="1" customWidth="1"/>
    <col min="9736" max="9984" width="11" style="183"/>
    <col min="9985" max="9985" width="4.19921875" style="183" customWidth="1"/>
    <col min="9986" max="9986" width="46.796875" style="183" bestFit="1" customWidth="1"/>
    <col min="9987" max="9987" width="10.59765625" style="183" bestFit="1" customWidth="1"/>
    <col min="9988" max="9988" width="12.296875" style="183" bestFit="1" customWidth="1"/>
    <col min="9989" max="9990" width="9.69921875" style="183" customWidth="1"/>
    <col min="9991" max="9991" width="0" style="183" hidden="1" customWidth="1"/>
    <col min="9992" max="10240" width="11" style="183"/>
    <col min="10241" max="10241" width="4.19921875" style="183" customWidth="1"/>
    <col min="10242" max="10242" width="46.796875" style="183" bestFit="1" customWidth="1"/>
    <col min="10243" max="10243" width="10.59765625" style="183" bestFit="1" customWidth="1"/>
    <col min="10244" max="10244" width="12.296875" style="183" bestFit="1" customWidth="1"/>
    <col min="10245" max="10246" width="9.69921875" style="183" customWidth="1"/>
    <col min="10247" max="10247" width="0" style="183" hidden="1" customWidth="1"/>
    <col min="10248" max="10496" width="11" style="183"/>
    <col min="10497" max="10497" width="4.19921875" style="183" customWidth="1"/>
    <col min="10498" max="10498" width="46.796875" style="183" bestFit="1" customWidth="1"/>
    <col min="10499" max="10499" width="10.59765625" style="183" bestFit="1" customWidth="1"/>
    <col min="10500" max="10500" width="12.296875" style="183" bestFit="1" customWidth="1"/>
    <col min="10501" max="10502" width="9.69921875" style="183" customWidth="1"/>
    <col min="10503" max="10503" width="0" style="183" hidden="1" customWidth="1"/>
    <col min="10504" max="10752" width="11" style="183"/>
    <col min="10753" max="10753" width="4.19921875" style="183" customWidth="1"/>
    <col min="10754" max="10754" width="46.796875" style="183" bestFit="1" customWidth="1"/>
    <col min="10755" max="10755" width="10.59765625" style="183" bestFit="1" customWidth="1"/>
    <col min="10756" max="10756" width="12.296875" style="183" bestFit="1" customWidth="1"/>
    <col min="10757" max="10758" width="9.69921875" style="183" customWidth="1"/>
    <col min="10759" max="10759" width="0" style="183" hidden="1" customWidth="1"/>
    <col min="10760" max="11008" width="11" style="183"/>
    <col min="11009" max="11009" width="4.19921875" style="183" customWidth="1"/>
    <col min="11010" max="11010" width="46.796875" style="183" bestFit="1" customWidth="1"/>
    <col min="11011" max="11011" width="10.59765625" style="183" bestFit="1" customWidth="1"/>
    <col min="11012" max="11012" width="12.296875" style="183" bestFit="1" customWidth="1"/>
    <col min="11013" max="11014" width="9.69921875" style="183" customWidth="1"/>
    <col min="11015" max="11015" width="0" style="183" hidden="1" customWidth="1"/>
    <col min="11016" max="11264" width="11" style="183"/>
    <col min="11265" max="11265" width="4.19921875" style="183" customWidth="1"/>
    <col min="11266" max="11266" width="46.796875" style="183" bestFit="1" customWidth="1"/>
    <col min="11267" max="11267" width="10.59765625" style="183" bestFit="1" customWidth="1"/>
    <col min="11268" max="11268" width="12.296875" style="183" bestFit="1" customWidth="1"/>
    <col min="11269" max="11270" width="9.69921875" style="183" customWidth="1"/>
    <col min="11271" max="11271" width="0" style="183" hidden="1" customWidth="1"/>
    <col min="11272" max="11520" width="11" style="183"/>
    <col min="11521" max="11521" width="4.19921875" style="183" customWidth="1"/>
    <col min="11522" max="11522" width="46.796875" style="183" bestFit="1" customWidth="1"/>
    <col min="11523" max="11523" width="10.59765625" style="183" bestFit="1" customWidth="1"/>
    <col min="11524" max="11524" width="12.296875" style="183" bestFit="1" customWidth="1"/>
    <col min="11525" max="11526" width="9.69921875" style="183" customWidth="1"/>
    <col min="11527" max="11527" width="0" style="183" hidden="1" customWidth="1"/>
    <col min="11528" max="11776" width="11" style="183"/>
    <col min="11777" max="11777" width="4.19921875" style="183" customWidth="1"/>
    <col min="11778" max="11778" width="46.796875" style="183" bestFit="1" customWidth="1"/>
    <col min="11779" max="11779" width="10.59765625" style="183" bestFit="1" customWidth="1"/>
    <col min="11780" max="11780" width="12.296875" style="183" bestFit="1" customWidth="1"/>
    <col min="11781" max="11782" width="9.69921875" style="183" customWidth="1"/>
    <col min="11783" max="11783" width="0" style="183" hidden="1" customWidth="1"/>
    <col min="11784" max="12032" width="11" style="183"/>
    <col min="12033" max="12033" width="4.19921875" style="183" customWidth="1"/>
    <col min="12034" max="12034" width="46.796875" style="183" bestFit="1" customWidth="1"/>
    <col min="12035" max="12035" width="10.59765625" style="183" bestFit="1" customWidth="1"/>
    <col min="12036" max="12036" width="12.296875" style="183" bestFit="1" customWidth="1"/>
    <col min="12037" max="12038" width="9.69921875" style="183" customWidth="1"/>
    <col min="12039" max="12039" width="0" style="183" hidden="1" customWidth="1"/>
    <col min="12040" max="12288" width="11" style="183"/>
    <col min="12289" max="12289" width="4.19921875" style="183" customWidth="1"/>
    <col min="12290" max="12290" width="46.796875" style="183" bestFit="1" customWidth="1"/>
    <col min="12291" max="12291" width="10.59765625" style="183" bestFit="1" customWidth="1"/>
    <col min="12292" max="12292" width="12.296875" style="183" bestFit="1" customWidth="1"/>
    <col min="12293" max="12294" width="9.69921875" style="183" customWidth="1"/>
    <col min="12295" max="12295" width="0" style="183" hidden="1" customWidth="1"/>
    <col min="12296" max="12544" width="11" style="183"/>
    <col min="12545" max="12545" width="4.19921875" style="183" customWidth="1"/>
    <col min="12546" max="12546" width="46.796875" style="183" bestFit="1" customWidth="1"/>
    <col min="12547" max="12547" width="10.59765625" style="183" bestFit="1" customWidth="1"/>
    <col min="12548" max="12548" width="12.296875" style="183" bestFit="1" customWidth="1"/>
    <col min="12549" max="12550" width="9.69921875" style="183" customWidth="1"/>
    <col min="12551" max="12551" width="0" style="183" hidden="1" customWidth="1"/>
    <col min="12552" max="12800" width="11" style="183"/>
    <col min="12801" max="12801" width="4.19921875" style="183" customWidth="1"/>
    <col min="12802" max="12802" width="46.796875" style="183" bestFit="1" customWidth="1"/>
    <col min="12803" max="12803" width="10.59765625" style="183" bestFit="1" customWidth="1"/>
    <col min="12804" max="12804" width="12.296875" style="183" bestFit="1" customWidth="1"/>
    <col min="12805" max="12806" width="9.69921875" style="183" customWidth="1"/>
    <col min="12807" max="12807" width="0" style="183" hidden="1" customWidth="1"/>
    <col min="12808" max="13056" width="11" style="183"/>
    <col min="13057" max="13057" width="4.19921875" style="183" customWidth="1"/>
    <col min="13058" max="13058" width="46.796875" style="183" bestFit="1" customWidth="1"/>
    <col min="13059" max="13059" width="10.59765625" style="183" bestFit="1" customWidth="1"/>
    <col min="13060" max="13060" width="12.296875" style="183" bestFit="1" customWidth="1"/>
    <col min="13061" max="13062" width="9.69921875" style="183" customWidth="1"/>
    <col min="13063" max="13063" width="0" style="183" hidden="1" customWidth="1"/>
    <col min="13064" max="13312" width="11" style="183"/>
    <col min="13313" max="13313" width="4.19921875" style="183" customWidth="1"/>
    <col min="13314" max="13314" width="46.796875" style="183" bestFit="1" customWidth="1"/>
    <col min="13315" max="13315" width="10.59765625" style="183" bestFit="1" customWidth="1"/>
    <col min="13316" max="13316" width="12.296875" style="183" bestFit="1" customWidth="1"/>
    <col min="13317" max="13318" width="9.69921875" style="183" customWidth="1"/>
    <col min="13319" max="13319" width="0" style="183" hidden="1" customWidth="1"/>
    <col min="13320" max="13568" width="11" style="183"/>
    <col min="13569" max="13569" width="4.19921875" style="183" customWidth="1"/>
    <col min="13570" max="13570" width="46.796875" style="183" bestFit="1" customWidth="1"/>
    <col min="13571" max="13571" width="10.59765625" style="183" bestFit="1" customWidth="1"/>
    <col min="13572" max="13572" width="12.296875" style="183" bestFit="1" customWidth="1"/>
    <col min="13573" max="13574" width="9.69921875" style="183" customWidth="1"/>
    <col min="13575" max="13575" width="0" style="183" hidden="1" customWidth="1"/>
    <col min="13576" max="13824" width="11" style="183"/>
    <col min="13825" max="13825" width="4.19921875" style="183" customWidth="1"/>
    <col min="13826" max="13826" width="46.796875" style="183" bestFit="1" customWidth="1"/>
    <col min="13827" max="13827" width="10.59765625" style="183" bestFit="1" customWidth="1"/>
    <col min="13828" max="13828" width="12.296875" style="183" bestFit="1" customWidth="1"/>
    <col min="13829" max="13830" width="9.69921875" style="183" customWidth="1"/>
    <col min="13831" max="13831" width="0" style="183" hidden="1" customWidth="1"/>
    <col min="13832" max="14080" width="11" style="183"/>
    <col min="14081" max="14081" width="4.19921875" style="183" customWidth="1"/>
    <col min="14082" max="14082" width="46.796875" style="183" bestFit="1" customWidth="1"/>
    <col min="14083" max="14083" width="10.59765625" style="183" bestFit="1" customWidth="1"/>
    <col min="14084" max="14084" width="12.296875" style="183" bestFit="1" customWidth="1"/>
    <col min="14085" max="14086" width="9.69921875" style="183" customWidth="1"/>
    <col min="14087" max="14087" width="0" style="183" hidden="1" customWidth="1"/>
    <col min="14088" max="14336" width="11" style="183"/>
    <col min="14337" max="14337" width="4.19921875" style="183" customWidth="1"/>
    <col min="14338" max="14338" width="46.796875" style="183" bestFit="1" customWidth="1"/>
    <col min="14339" max="14339" width="10.59765625" style="183" bestFit="1" customWidth="1"/>
    <col min="14340" max="14340" width="12.296875" style="183" bestFit="1" customWidth="1"/>
    <col min="14341" max="14342" width="9.69921875" style="183" customWidth="1"/>
    <col min="14343" max="14343" width="0" style="183" hidden="1" customWidth="1"/>
    <col min="14344" max="14592" width="11" style="183"/>
    <col min="14593" max="14593" width="4.19921875" style="183" customWidth="1"/>
    <col min="14594" max="14594" width="46.796875" style="183" bestFit="1" customWidth="1"/>
    <col min="14595" max="14595" width="10.59765625" style="183" bestFit="1" customWidth="1"/>
    <col min="14596" max="14596" width="12.296875" style="183" bestFit="1" customWidth="1"/>
    <col min="14597" max="14598" width="9.69921875" style="183" customWidth="1"/>
    <col min="14599" max="14599" width="0" style="183" hidden="1" customWidth="1"/>
    <col min="14600" max="14848" width="11" style="183"/>
    <col min="14849" max="14849" width="4.19921875" style="183" customWidth="1"/>
    <col min="14850" max="14850" width="46.796875" style="183" bestFit="1" customWidth="1"/>
    <col min="14851" max="14851" width="10.59765625" style="183" bestFit="1" customWidth="1"/>
    <col min="14852" max="14852" width="12.296875" style="183" bestFit="1" customWidth="1"/>
    <col min="14853" max="14854" width="9.69921875" style="183" customWidth="1"/>
    <col min="14855" max="14855" width="0" style="183" hidden="1" customWidth="1"/>
    <col min="14856" max="15104" width="11" style="183"/>
    <col min="15105" max="15105" width="4.19921875" style="183" customWidth="1"/>
    <col min="15106" max="15106" width="46.796875" style="183" bestFit="1" customWidth="1"/>
    <col min="15107" max="15107" width="10.59765625" style="183" bestFit="1" customWidth="1"/>
    <col min="15108" max="15108" width="12.296875" style="183" bestFit="1" customWidth="1"/>
    <col min="15109" max="15110" width="9.69921875" style="183" customWidth="1"/>
    <col min="15111" max="15111" width="0" style="183" hidden="1" customWidth="1"/>
    <col min="15112" max="15360" width="11" style="183"/>
    <col min="15361" max="15361" width="4.19921875" style="183" customWidth="1"/>
    <col min="15362" max="15362" width="46.796875" style="183" bestFit="1" customWidth="1"/>
    <col min="15363" max="15363" width="10.59765625" style="183" bestFit="1" customWidth="1"/>
    <col min="15364" max="15364" width="12.296875" style="183" bestFit="1" customWidth="1"/>
    <col min="15365" max="15366" width="9.69921875" style="183" customWidth="1"/>
    <col min="15367" max="15367" width="0" style="183" hidden="1" customWidth="1"/>
    <col min="15368" max="15616" width="11" style="183"/>
    <col min="15617" max="15617" width="4.19921875" style="183" customWidth="1"/>
    <col min="15618" max="15618" width="46.796875" style="183" bestFit="1" customWidth="1"/>
    <col min="15619" max="15619" width="10.59765625" style="183" bestFit="1" customWidth="1"/>
    <col min="15620" max="15620" width="12.296875" style="183" bestFit="1" customWidth="1"/>
    <col min="15621" max="15622" width="9.69921875" style="183" customWidth="1"/>
    <col min="15623" max="15623" width="0" style="183" hidden="1" customWidth="1"/>
    <col min="15624" max="15872" width="11" style="183"/>
    <col min="15873" max="15873" width="4.19921875" style="183" customWidth="1"/>
    <col min="15874" max="15874" width="46.796875" style="183" bestFit="1" customWidth="1"/>
    <col min="15875" max="15875" width="10.59765625" style="183" bestFit="1" customWidth="1"/>
    <col min="15876" max="15876" width="12.296875" style="183" bestFit="1" customWidth="1"/>
    <col min="15877" max="15878" width="9.69921875" style="183" customWidth="1"/>
    <col min="15879" max="15879" width="0" style="183" hidden="1" customWidth="1"/>
    <col min="15880" max="16128" width="11" style="183"/>
    <col min="16129" max="16129" width="4.19921875" style="183" customWidth="1"/>
    <col min="16130" max="16130" width="46.796875" style="183" bestFit="1" customWidth="1"/>
    <col min="16131" max="16131" width="10.59765625" style="183" bestFit="1" customWidth="1"/>
    <col min="16132" max="16132" width="12.296875" style="183" bestFit="1" customWidth="1"/>
    <col min="16133" max="16134" width="9.69921875" style="183" customWidth="1"/>
    <col min="16135" max="16135" width="0" style="183" hidden="1" customWidth="1"/>
    <col min="16136" max="16384" width="11" style="183"/>
  </cols>
  <sheetData>
    <row r="1" spans="1:9" s="196" customFormat="1" ht="18">
      <c r="A1" s="277" t="s">
        <v>203</v>
      </c>
      <c r="B1" s="277"/>
      <c r="C1" s="190"/>
      <c r="D1" s="278" t="s">
        <v>204</v>
      </c>
      <c r="E1" s="279"/>
      <c r="F1" s="279"/>
      <c r="G1" s="195"/>
    </row>
    <row r="2" spans="1:9" s="196" customFormat="1" ht="18">
      <c r="A2" s="279"/>
      <c r="B2" s="279"/>
      <c r="C2" s="190"/>
      <c r="D2" s="197"/>
      <c r="E2" s="191"/>
      <c r="F2" s="191"/>
      <c r="G2" s="195"/>
    </row>
    <row r="3" spans="1:9" s="196" customFormat="1" ht="18">
      <c r="A3" s="190"/>
      <c r="B3" s="190"/>
      <c r="C3" s="190"/>
      <c r="D3" s="197"/>
      <c r="E3" s="191"/>
      <c r="F3" s="191"/>
      <c r="G3" s="195"/>
    </row>
    <row r="4" spans="1:9" s="196" customFormat="1" ht="18">
      <c r="A4" s="279" t="s">
        <v>217</v>
      </c>
      <c r="B4" s="279"/>
      <c r="C4" s="279"/>
      <c r="D4" s="279"/>
      <c r="E4" s="279"/>
      <c r="F4" s="279"/>
      <c r="G4" s="195"/>
    </row>
    <row r="5" spans="1:9" s="196" customFormat="1" ht="18">
      <c r="A5" s="280" t="s">
        <v>237</v>
      </c>
      <c r="B5" s="280"/>
      <c r="C5" s="280"/>
      <c r="D5" s="280"/>
      <c r="E5" s="280"/>
      <c r="F5" s="280"/>
      <c r="G5" s="195"/>
    </row>
    <row r="6" spans="1:9" s="196" customFormat="1" ht="18">
      <c r="A6" s="198"/>
      <c r="B6" s="198"/>
      <c r="C6" s="198"/>
      <c r="D6" s="198"/>
      <c r="E6" s="198"/>
      <c r="F6" s="198"/>
      <c r="G6" s="195"/>
    </row>
    <row r="7" spans="1:9">
      <c r="A7" s="199"/>
      <c r="B7" s="199"/>
      <c r="C7" s="199"/>
      <c r="D7" s="199"/>
      <c r="E7" s="199"/>
      <c r="F7" s="200" t="s">
        <v>201</v>
      </c>
    </row>
    <row r="8" spans="1:9" s="202" customFormat="1" ht="49.2" customHeight="1">
      <c r="A8" s="274" t="s">
        <v>0</v>
      </c>
      <c r="B8" s="274" t="s">
        <v>222</v>
      </c>
      <c r="C8" s="274" t="s">
        <v>223</v>
      </c>
      <c r="D8" s="274" t="s">
        <v>238</v>
      </c>
      <c r="E8" s="283" t="s">
        <v>221</v>
      </c>
      <c r="F8" s="284"/>
      <c r="G8" s="201"/>
    </row>
    <row r="9" spans="1:9" s="202" customFormat="1" ht="29.4" customHeight="1">
      <c r="A9" s="281"/>
      <c r="B9" s="281"/>
      <c r="C9" s="281"/>
      <c r="D9" s="281"/>
      <c r="E9" s="274" t="s">
        <v>223</v>
      </c>
      <c r="F9" s="274" t="s">
        <v>224</v>
      </c>
      <c r="G9" s="276" t="s">
        <v>225</v>
      </c>
    </row>
    <row r="10" spans="1:9" s="202" customFormat="1" ht="16.8">
      <c r="A10" s="282"/>
      <c r="B10" s="282"/>
      <c r="C10" s="282"/>
      <c r="D10" s="282"/>
      <c r="E10" s="275"/>
      <c r="F10" s="275"/>
      <c r="G10" s="276"/>
    </row>
    <row r="11" spans="1:9" s="205" customFormat="1">
      <c r="A11" s="185" t="s">
        <v>2</v>
      </c>
      <c r="B11" s="203" t="s">
        <v>226</v>
      </c>
      <c r="C11" s="188">
        <f>C12+C17</f>
        <v>13158000</v>
      </c>
      <c r="D11" s="188">
        <f>D12+D17</f>
        <v>7958271</v>
      </c>
      <c r="E11" s="204">
        <f>D11/C11</f>
        <v>0.60482375740994077</v>
      </c>
      <c r="F11" s="204">
        <f>D11/I11</f>
        <v>1.3160737244484189</v>
      </c>
      <c r="G11" s="189">
        <v>3980368.3769239997</v>
      </c>
      <c r="I11" s="188">
        <v>6046979.627479</v>
      </c>
    </row>
    <row r="12" spans="1:9" s="187" customFormat="1" ht="23.25" customHeight="1">
      <c r="A12" s="185" t="s">
        <v>9</v>
      </c>
      <c r="B12" s="186" t="s">
        <v>227</v>
      </c>
      <c r="C12" s="188">
        <v>13158000</v>
      </c>
      <c r="D12" s="188">
        <f>SUM(D13:D16)</f>
        <v>4151279</v>
      </c>
      <c r="E12" s="204">
        <f>D12/C12</f>
        <v>0.31549468004255965</v>
      </c>
      <c r="F12" s="204">
        <v>1.17</v>
      </c>
      <c r="G12" s="206">
        <v>3166616</v>
      </c>
      <c r="H12" s="207"/>
    </row>
    <row r="13" spans="1:9" ht="23.25" customHeight="1">
      <c r="A13" s="181">
        <v>1</v>
      </c>
      <c r="B13" s="182" t="s">
        <v>13</v>
      </c>
      <c r="C13" s="189">
        <v>11458000</v>
      </c>
      <c r="D13" s="189">
        <v>3621508</v>
      </c>
      <c r="E13" s="208">
        <f>D13/C13</f>
        <v>0.31606807470762788</v>
      </c>
      <c r="F13" s="208">
        <v>1.169</v>
      </c>
      <c r="G13" s="206">
        <v>2808052</v>
      </c>
    </row>
    <row r="14" spans="1:9">
      <c r="A14" s="181">
        <v>2</v>
      </c>
      <c r="B14" s="182" t="s">
        <v>215</v>
      </c>
      <c r="C14" s="189"/>
      <c r="D14" s="189"/>
      <c r="E14" s="208"/>
      <c r="F14" s="208"/>
      <c r="G14" s="209"/>
    </row>
    <row r="15" spans="1:9">
      <c r="A15" s="181">
        <v>3</v>
      </c>
      <c r="B15" s="182" t="s">
        <v>228</v>
      </c>
      <c r="C15" s="189">
        <v>1700000</v>
      </c>
      <c r="D15" s="189">
        <v>529771</v>
      </c>
      <c r="E15" s="208">
        <f>D15/C15</f>
        <v>0.31163000000000002</v>
      </c>
      <c r="F15" s="208">
        <v>1.177</v>
      </c>
      <c r="G15" s="209">
        <v>358564</v>
      </c>
    </row>
    <row r="16" spans="1:9">
      <c r="A16" s="181">
        <v>4</v>
      </c>
      <c r="B16" s="182" t="s">
        <v>211</v>
      </c>
      <c r="C16" s="210"/>
      <c r="D16" s="210"/>
      <c r="E16" s="208"/>
      <c r="F16" s="208"/>
      <c r="G16" s="209"/>
    </row>
    <row r="17" spans="1:10" s="187" customFormat="1">
      <c r="A17" s="185" t="s">
        <v>10</v>
      </c>
      <c r="B17" s="186" t="s">
        <v>229</v>
      </c>
      <c r="C17" s="188"/>
      <c r="D17" s="188">
        <v>3806992</v>
      </c>
      <c r="E17" s="204"/>
      <c r="F17" s="204">
        <f>D17/J17</f>
        <v>1.3884257209808564</v>
      </c>
      <c r="G17" s="189">
        <v>1033958.376924</v>
      </c>
      <c r="J17" s="188">
        <v>2741948.627479</v>
      </c>
    </row>
    <row r="18" spans="1:10" s="213" customFormat="1">
      <c r="A18" s="185" t="s">
        <v>3</v>
      </c>
      <c r="B18" s="211" t="s">
        <v>230</v>
      </c>
      <c r="C18" s="188">
        <v>13082121</v>
      </c>
      <c r="D18" s="188">
        <v>2768826.630479</v>
      </c>
      <c r="E18" s="204">
        <f>D18/C18</f>
        <v>0.21164967289929515</v>
      </c>
      <c r="F18" s="204">
        <v>1.105</v>
      </c>
      <c r="G18" s="209"/>
      <c r="H18" s="212"/>
    </row>
    <row r="19" spans="1:10" s="213" customFormat="1">
      <c r="A19" s="185" t="s">
        <v>9</v>
      </c>
      <c r="B19" s="186" t="s">
        <v>231</v>
      </c>
      <c r="C19" s="188">
        <f>SUM(C20:C24)</f>
        <v>12478225</v>
      </c>
      <c r="D19" s="188">
        <f>SUM(D20:D24)</f>
        <v>1949611.5480279999</v>
      </c>
      <c r="E19" s="204">
        <f>D19/C19</f>
        <v>0.1562410958311779</v>
      </c>
      <c r="F19" s="204">
        <v>1.2629999999999999</v>
      </c>
      <c r="G19" s="209"/>
      <c r="H19" s="212"/>
    </row>
    <row r="20" spans="1:10">
      <c r="A20" s="181">
        <v>1</v>
      </c>
      <c r="B20" s="182" t="s">
        <v>232</v>
      </c>
      <c r="C20" s="214">
        <v>4097760</v>
      </c>
      <c r="D20" s="189">
        <v>870455</v>
      </c>
      <c r="E20" s="208">
        <f t="shared" ref="E20:E26" si="0">D20/C20</f>
        <v>0.2124221525906837</v>
      </c>
      <c r="F20" s="215">
        <v>1.181</v>
      </c>
      <c r="G20" s="209"/>
    </row>
    <row r="21" spans="1:10" s="187" customFormat="1">
      <c r="A21" s="181">
        <v>2</v>
      </c>
      <c r="B21" s="182" t="s">
        <v>88</v>
      </c>
      <c r="C21" s="214">
        <v>8126484</v>
      </c>
      <c r="D21" s="189">
        <v>1073884</v>
      </c>
      <c r="E21" s="208">
        <f t="shared" si="0"/>
        <v>0.13214620246591269</v>
      </c>
      <c r="F21" s="215">
        <v>1.341</v>
      </c>
      <c r="G21" s="209"/>
    </row>
    <row r="22" spans="1:10">
      <c r="A22" s="181">
        <v>3</v>
      </c>
      <c r="B22" s="184" t="s">
        <v>118</v>
      </c>
      <c r="C22" s="214">
        <v>900</v>
      </c>
      <c r="D22" s="189">
        <v>0</v>
      </c>
      <c r="E22" s="208"/>
      <c r="F22" s="208"/>
      <c r="G22" s="209"/>
    </row>
    <row r="23" spans="1:10">
      <c r="A23" s="181">
        <v>4</v>
      </c>
      <c r="B23" s="182" t="s">
        <v>233</v>
      </c>
      <c r="C23" s="214">
        <v>1000</v>
      </c>
      <c r="D23" s="189">
        <v>0</v>
      </c>
      <c r="E23" s="208"/>
      <c r="F23" s="208"/>
      <c r="G23" s="209"/>
    </row>
    <row r="24" spans="1:10">
      <c r="A24" s="181">
        <v>5</v>
      </c>
      <c r="B24" s="182" t="s">
        <v>122</v>
      </c>
      <c r="C24" s="214">
        <v>252081</v>
      </c>
      <c r="D24" s="58">
        <v>5272.5480280000002</v>
      </c>
      <c r="E24" s="208">
        <f t="shared" si="0"/>
        <v>2.0916086607082645E-2</v>
      </c>
      <c r="F24" s="150">
        <v>1.9953188780971938</v>
      </c>
      <c r="G24" s="209"/>
    </row>
    <row r="25" spans="1:10" s="187" customFormat="1" ht="31.2">
      <c r="A25" s="185" t="s">
        <v>10</v>
      </c>
      <c r="B25" s="216" t="s">
        <v>234</v>
      </c>
      <c r="C25" s="220">
        <v>870543</v>
      </c>
      <c r="D25" s="188">
        <v>479513.66761200002</v>
      </c>
      <c r="E25" s="204">
        <f t="shared" si="0"/>
        <v>0.55082134669051386</v>
      </c>
      <c r="F25" s="204">
        <f>D25/G25-0.1%</f>
        <v>0.63534130835867508</v>
      </c>
      <c r="G25" s="152">
        <v>753547.91730999993</v>
      </c>
    </row>
    <row r="26" spans="1:10" s="187" customFormat="1">
      <c r="A26" s="185" t="s">
        <v>12</v>
      </c>
      <c r="B26" s="211" t="s">
        <v>235</v>
      </c>
      <c r="C26" s="217">
        <v>21400</v>
      </c>
      <c r="D26" s="60">
        <v>4142.8226310000009</v>
      </c>
      <c r="E26" s="204">
        <f t="shared" si="0"/>
        <v>0.19358984257009351</v>
      </c>
      <c r="F26" s="102">
        <v>1.3186864816127617</v>
      </c>
      <c r="G26" s="269"/>
    </row>
    <row r="27" spans="1:10" s="187" customFormat="1">
      <c r="A27" s="185" t="s">
        <v>141</v>
      </c>
      <c r="B27" s="211" t="s">
        <v>236</v>
      </c>
      <c r="C27" s="188">
        <v>0</v>
      </c>
      <c r="D27" s="188">
        <v>0</v>
      </c>
      <c r="E27" s="204"/>
      <c r="F27" s="204"/>
      <c r="G27" s="209"/>
    </row>
    <row r="28" spans="1:10" ht="18">
      <c r="A28" s="196"/>
      <c r="B28" s="218"/>
      <c r="C28" s="196"/>
      <c r="D28" s="219"/>
      <c r="E28" s="196"/>
      <c r="F28" s="196"/>
    </row>
    <row r="29" spans="1:10" ht="18">
      <c r="A29" s="196"/>
      <c r="B29" s="196"/>
      <c r="C29" s="196"/>
      <c r="D29" s="196"/>
      <c r="E29" s="196"/>
      <c r="F29" s="196"/>
    </row>
    <row r="30" spans="1:10" ht="18">
      <c r="A30" s="196"/>
      <c r="B30" s="196"/>
      <c r="C30" s="196"/>
      <c r="D30" s="196"/>
      <c r="E30" s="196"/>
      <c r="F30" s="196"/>
    </row>
    <row r="31" spans="1:10" ht="18">
      <c r="A31" s="196"/>
      <c r="B31" s="196"/>
      <c r="C31" s="196"/>
      <c r="D31" s="196"/>
      <c r="E31" s="196"/>
      <c r="F31" s="196"/>
    </row>
    <row r="32" spans="1:10" ht="18">
      <c r="A32" s="196"/>
      <c r="B32" s="196"/>
      <c r="C32" s="196"/>
      <c r="D32" s="196"/>
      <c r="E32" s="196"/>
      <c r="F32" s="196"/>
    </row>
    <row r="33" spans="1:6" ht="18">
      <c r="A33" s="196"/>
      <c r="B33" s="196"/>
      <c r="C33" s="196"/>
      <c r="D33" s="196"/>
      <c r="E33" s="196"/>
      <c r="F33" s="196"/>
    </row>
    <row r="34" spans="1:6" ht="18">
      <c r="A34" s="196"/>
      <c r="B34" s="196"/>
      <c r="C34" s="196"/>
      <c r="D34" s="196"/>
      <c r="E34" s="196"/>
      <c r="F34" s="196"/>
    </row>
    <row r="35" spans="1:6" ht="18">
      <c r="A35" s="196"/>
      <c r="B35" s="196"/>
      <c r="C35" s="196"/>
      <c r="D35" s="196"/>
      <c r="E35" s="196"/>
      <c r="F35" s="196"/>
    </row>
  </sheetData>
  <mergeCells count="13">
    <mergeCell ref="E9:E10"/>
    <mergeCell ref="F9:F10"/>
    <mergeCell ref="G9:G10"/>
    <mergeCell ref="A1:B1"/>
    <mergeCell ref="D1:F1"/>
    <mergeCell ref="A2:B2"/>
    <mergeCell ref="A4:F4"/>
    <mergeCell ref="A5:F5"/>
    <mergeCell ref="A8:A10"/>
    <mergeCell ref="B8:B10"/>
    <mergeCell ref="C8:C10"/>
    <mergeCell ref="D8:D10"/>
    <mergeCell ref="E8:F8"/>
  </mergeCells>
  <pageMargins left="0.51181102362204722" right="0" top="0.74803149606299213" bottom="0.74803149606299213" header="0.31496062992125984" footer="0.31496062992125984"/>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3"/>
  <sheetViews>
    <sheetView tabSelected="1" zoomScaleNormal="100" workbookViewId="0">
      <pane xSplit="2" ySplit="7" topLeftCell="C29" activePane="bottomRight" state="frozen"/>
      <selection pane="topRight" activeCell="C1" sqref="C1"/>
      <selection pane="bottomLeft" activeCell="A8" sqref="A8"/>
      <selection pane="bottomRight" activeCell="B34" sqref="B34"/>
    </sheetView>
  </sheetViews>
  <sheetFormatPr defaultRowHeight="15.6"/>
  <cols>
    <col min="1" max="1" width="4.69921875" style="221" customWidth="1"/>
    <col min="2" max="2" width="43.3984375" style="18" customWidth="1"/>
    <col min="3" max="4" width="11.296875" style="66" customWidth="1"/>
    <col min="5" max="6" width="11.296875" style="66" hidden="1" customWidth="1"/>
    <col min="7" max="7" width="10.69921875" style="76" customWidth="1"/>
    <col min="8" max="8" width="12.69921875" style="76" hidden="1" customWidth="1"/>
    <col min="9" max="9" width="10.69921875" style="76" customWidth="1"/>
    <col min="10" max="10" width="12.69921875" style="76" hidden="1" customWidth="1"/>
    <col min="11" max="11" width="11.5" style="66" hidden="1" customWidth="1"/>
    <col min="12" max="12" width="11.69921875" style="66" hidden="1" customWidth="1"/>
    <col min="13" max="13" width="9" style="18"/>
    <col min="14" max="14" width="11.5" style="18" hidden="1" customWidth="1"/>
    <col min="15" max="15" width="9" style="18"/>
    <col min="16" max="16" width="14.19921875" style="18" bestFit="1" customWidth="1"/>
    <col min="17" max="255" width="9" style="18"/>
    <col min="256" max="256" width="3.796875" style="18" bestFit="1" customWidth="1"/>
    <col min="257" max="257" width="42" style="18" bestFit="1" customWidth="1"/>
    <col min="258" max="258" width="9.69921875" style="18" customWidth="1"/>
    <col min="259" max="265" width="11" style="18" customWidth="1"/>
    <col min="266" max="266" width="11.5" style="18" customWidth="1"/>
    <col min="267" max="267" width="11.69921875" style="18" customWidth="1"/>
    <col min="268" max="511" width="9" style="18"/>
    <col min="512" max="512" width="3.796875" style="18" bestFit="1" customWidth="1"/>
    <col min="513" max="513" width="42" style="18" bestFit="1" customWidth="1"/>
    <col min="514" max="514" width="9.69921875" style="18" customWidth="1"/>
    <col min="515" max="521" width="11" style="18" customWidth="1"/>
    <col min="522" max="522" width="11.5" style="18" customWidth="1"/>
    <col min="523" max="523" width="11.69921875" style="18" customWidth="1"/>
    <col min="524" max="767" width="9" style="18"/>
    <col min="768" max="768" width="3.796875" style="18" bestFit="1" customWidth="1"/>
    <col min="769" max="769" width="42" style="18" bestFit="1" customWidth="1"/>
    <col min="770" max="770" width="9.69921875" style="18" customWidth="1"/>
    <col min="771" max="777" width="11" style="18" customWidth="1"/>
    <col min="778" max="778" width="11.5" style="18" customWidth="1"/>
    <col min="779" max="779" width="11.69921875" style="18" customWidth="1"/>
    <col min="780" max="1023" width="9" style="18"/>
    <col min="1024" max="1024" width="3.796875" style="18" bestFit="1" customWidth="1"/>
    <col min="1025" max="1025" width="42" style="18" bestFit="1" customWidth="1"/>
    <col min="1026" max="1026" width="9.69921875" style="18" customWidth="1"/>
    <col min="1027" max="1033" width="11" style="18" customWidth="1"/>
    <col min="1034" max="1034" width="11.5" style="18" customWidth="1"/>
    <col min="1035" max="1035" width="11.69921875" style="18" customWidth="1"/>
    <col min="1036" max="1279" width="9" style="18"/>
    <col min="1280" max="1280" width="3.796875" style="18" bestFit="1" customWidth="1"/>
    <col min="1281" max="1281" width="42" style="18" bestFit="1" customWidth="1"/>
    <col min="1282" max="1282" width="9.69921875" style="18" customWidth="1"/>
    <col min="1283" max="1289" width="11" style="18" customWidth="1"/>
    <col min="1290" max="1290" width="11.5" style="18" customWidth="1"/>
    <col min="1291" max="1291" width="11.69921875" style="18" customWidth="1"/>
    <col min="1292" max="1535" width="9" style="18"/>
    <col min="1536" max="1536" width="3.796875" style="18" bestFit="1" customWidth="1"/>
    <col min="1537" max="1537" width="42" style="18" bestFit="1" customWidth="1"/>
    <col min="1538" max="1538" width="9.69921875" style="18" customWidth="1"/>
    <col min="1539" max="1545" width="11" style="18" customWidth="1"/>
    <col min="1546" max="1546" width="11.5" style="18" customWidth="1"/>
    <col min="1547" max="1547" width="11.69921875" style="18" customWidth="1"/>
    <col min="1548" max="1791" width="9" style="18"/>
    <col min="1792" max="1792" width="3.796875" style="18" bestFit="1" customWidth="1"/>
    <col min="1793" max="1793" width="42" style="18" bestFit="1" customWidth="1"/>
    <col min="1794" max="1794" width="9.69921875" style="18" customWidth="1"/>
    <col min="1795" max="1801" width="11" style="18" customWidth="1"/>
    <col min="1802" max="1802" width="11.5" style="18" customWidth="1"/>
    <col min="1803" max="1803" width="11.69921875" style="18" customWidth="1"/>
    <col min="1804" max="2047" width="9" style="18"/>
    <col min="2048" max="2048" width="3.796875" style="18" bestFit="1" customWidth="1"/>
    <col min="2049" max="2049" width="42" style="18" bestFit="1" customWidth="1"/>
    <col min="2050" max="2050" width="9.69921875" style="18" customWidth="1"/>
    <col min="2051" max="2057" width="11" style="18" customWidth="1"/>
    <col min="2058" max="2058" width="11.5" style="18" customWidth="1"/>
    <col min="2059" max="2059" width="11.69921875" style="18" customWidth="1"/>
    <col min="2060" max="2303" width="9" style="18"/>
    <col min="2304" max="2304" width="3.796875" style="18" bestFit="1" customWidth="1"/>
    <col min="2305" max="2305" width="42" style="18" bestFit="1" customWidth="1"/>
    <col min="2306" max="2306" width="9.69921875" style="18" customWidth="1"/>
    <col min="2307" max="2313" width="11" style="18" customWidth="1"/>
    <col min="2314" max="2314" width="11.5" style="18" customWidth="1"/>
    <col min="2315" max="2315" width="11.69921875" style="18" customWidth="1"/>
    <col min="2316" max="2559" width="9" style="18"/>
    <col min="2560" max="2560" width="3.796875" style="18" bestFit="1" customWidth="1"/>
    <col min="2561" max="2561" width="42" style="18" bestFit="1" customWidth="1"/>
    <col min="2562" max="2562" width="9.69921875" style="18" customWidth="1"/>
    <col min="2563" max="2569" width="11" style="18" customWidth="1"/>
    <col min="2570" max="2570" width="11.5" style="18" customWidth="1"/>
    <col min="2571" max="2571" width="11.69921875" style="18" customWidth="1"/>
    <col min="2572" max="2815" width="9" style="18"/>
    <col min="2816" max="2816" width="3.796875" style="18" bestFit="1" customWidth="1"/>
    <col min="2817" max="2817" width="42" style="18" bestFit="1" customWidth="1"/>
    <col min="2818" max="2818" width="9.69921875" style="18" customWidth="1"/>
    <col min="2819" max="2825" width="11" style="18" customWidth="1"/>
    <col min="2826" max="2826" width="11.5" style="18" customWidth="1"/>
    <col min="2827" max="2827" width="11.69921875" style="18" customWidth="1"/>
    <col min="2828" max="3071" width="9" style="18"/>
    <col min="3072" max="3072" width="3.796875" style="18" bestFit="1" customWidth="1"/>
    <col min="3073" max="3073" width="42" style="18" bestFit="1" customWidth="1"/>
    <col min="3074" max="3074" width="9.69921875" style="18" customWidth="1"/>
    <col min="3075" max="3081" width="11" style="18" customWidth="1"/>
    <col min="3082" max="3082" width="11.5" style="18" customWidth="1"/>
    <col min="3083" max="3083" width="11.69921875" style="18" customWidth="1"/>
    <col min="3084" max="3327" width="9" style="18"/>
    <col min="3328" max="3328" width="3.796875" style="18" bestFit="1" customWidth="1"/>
    <col min="3329" max="3329" width="42" style="18" bestFit="1" customWidth="1"/>
    <col min="3330" max="3330" width="9.69921875" style="18" customWidth="1"/>
    <col min="3331" max="3337" width="11" style="18" customWidth="1"/>
    <col min="3338" max="3338" width="11.5" style="18" customWidth="1"/>
    <col min="3339" max="3339" width="11.69921875" style="18" customWidth="1"/>
    <col min="3340" max="3583" width="9" style="18"/>
    <col min="3584" max="3584" width="3.796875" style="18" bestFit="1" customWidth="1"/>
    <col min="3585" max="3585" width="42" style="18" bestFit="1" customWidth="1"/>
    <col min="3586" max="3586" width="9.69921875" style="18" customWidth="1"/>
    <col min="3587" max="3593" width="11" style="18" customWidth="1"/>
    <col min="3594" max="3594" width="11.5" style="18" customWidth="1"/>
    <col min="3595" max="3595" width="11.69921875" style="18" customWidth="1"/>
    <col min="3596" max="3839" width="9" style="18"/>
    <col min="3840" max="3840" width="3.796875" style="18" bestFit="1" customWidth="1"/>
    <col min="3841" max="3841" width="42" style="18" bestFit="1" customWidth="1"/>
    <col min="3842" max="3842" width="9.69921875" style="18" customWidth="1"/>
    <col min="3843" max="3849" width="11" style="18" customWidth="1"/>
    <col min="3850" max="3850" width="11.5" style="18" customWidth="1"/>
    <col min="3851" max="3851" width="11.69921875" style="18" customWidth="1"/>
    <col min="3852" max="4095" width="9" style="18"/>
    <col min="4096" max="4096" width="3.796875" style="18" bestFit="1" customWidth="1"/>
    <col min="4097" max="4097" width="42" style="18" bestFit="1" customWidth="1"/>
    <col min="4098" max="4098" width="9.69921875" style="18" customWidth="1"/>
    <col min="4099" max="4105" width="11" style="18" customWidth="1"/>
    <col min="4106" max="4106" width="11.5" style="18" customWidth="1"/>
    <col min="4107" max="4107" width="11.69921875" style="18" customWidth="1"/>
    <col min="4108" max="4351" width="9" style="18"/>
    <col min="4352" max="4352" width="3.796875" style="18" bestFit="1" customWidth="1"/>
    <col min="4353" max="4353" width="42" style="18" bestFit="1" customWidth="1"/>
    <col min="4354" max="4354" width="9.69921875" style="18" customWidth="1"/>
    <col min="4355" max="4361" width="11" style="18" customWidth="1"/>
    <col min="4362" max="4362" width="11.5" style="18" customWidth="1"/>
    <col min="4363" max="4363" width="11.69921875" style="18" customWidth="1"/>
    <col min="4364" max="4607" width="9" style="18"/>
    <col min="4608" max="4608" width="3.796875" style="18" bestFit="1" customWidth="1"/>
    <col min="4609" max="4609" width="42" style="18" bestFit="1" customWidth="1"/>
    <col min="4610" max="4610" width="9.69921875" style="18" customWidth="1"/>
    <col min="4611" max="4617" width="11" style="18" customWidth="1"/>
    <col min="4618" max="4618" width="11.5" style="18" customWidth="1"/>
    <col min="4619" max="4619" width="11.69921875" style="18" customWidth="1"/>
    <col min="4620" max="4863" width="9" style="18"/>
    <col min="4864" max="4864" width="3.796875" style="18" bestFit="1" customWidth="1"/>
    <col min="4865" max="4865" width="42" style="18" bestFit="1" customWidth="1"/>
    <col min="4866" max="4866" width="9.69921875" style="18" customWidth="1"/>
    <col min="4867" max="4873" width="11" style="18" customWidth="1"/>
    <col min="4874" max="4874" width="11.5" style="18" customWidth="1"/>
    <col min="4875" max="4875" width="11.69921875" style="18" customWidth="1"/>
    <col min="4876" max="5119" width="9" style="18"/>
    <col min="5120" max="5120" width="3.796875" style="18" bestFit="1" customWidth="1"/>
    <col min="5121" max="5121" width="42" style="18" bestFit="1" customWidth="1"/>
    <col min="5122" max="5122" width="9.69921875" style="18" customWidth="1"/>
    <col min="5123" max="5129" width="11" style="18" customWidth="1"/>
    <col min="5130" max="5130" width="11.5" style="18" customWidth="1"/>
    <col min="5131" max="5131" width="11.69921875" style="18" customWidth="1"/>
    <col min="5132" max="5375" width="9" style="18"/>
    <col min="5376" max="5376" width="3.796875" style="18" bestFit="1" customWidth="1"/>
    <col min="5377" max="5377" width="42" style="18" bestFit="1" customWidth="1"/>
    <col min="5378" max="5378" width="9.69921875" style="18" customWidth="1"/>
    <col min="5379" max="5385" width="11" style="18" customWidth="1"/>
    <col min="5386" max="5386" width="11.5" style="18" customWidth="1"/>
    <col min="5387" max="5387" width="11.69921875" style="18" customWidth="1"/>
    <col min="5388" max="5631" width="9" style="18"/>
    <col min="5632" max="5632" width="3.796875" style="18" bestFit="1" customWidth="1"/>
    <col min="5633" max="5633" width="42" style="18" bestFit="1" customWidth="1"/>
    <col min="5634" max="5634" width="9.69921875" style="18" customWidth="1"/>
    <col min="5635" max="5641" width="11" style="18" customWidth="1"/>
    <col min="5642" max="5642" width="11.5" style="18" customWidth="1"/>
    <col min="5643" max="5643" width="11.69921875" style="18" customWidth="1"/>
    <col min="5644" max="5887" width="9" style="18"/>
    <col min="5888" max="5888" width="3.796875" style="18" bestFit="1" customWidth="1"/>
    <col min="5889" max="5889" width="42" style="18" bestFit="1" customWidth="1"/>
    <col min="5890" max="5890" width="9.69921875" style="18" customWidth="1"/>
    <col min="5891" max="5897" width="11" style="18" customWidth="1"/>
    <col min="5898" max="5898" width="11.5" style="18" customWidth="1"/>
    <col min="5899" max="5899" width="11.69921875" style="18" customWidth="1"/>
    <col min="5900" max="6143" width="9" style="18"/>
    <col min="6144" max="6144" width="3.796875" style="18" bestFit="1" customWidth="1"/>
    <col min="6145" max="6145" width="42" style="18" bestFit="1" customWidth="1"/>
    <col min="6146" max="6146" width="9.69921875" style="18" customWidth="1"/>
    <col min="6147" max="6153" width="11" style="18" customWidth="1"/>
    <col min="6154" max="6154" width="11.5" style="18" customWidth="1"/>
    <col min="6155" max="6155" width="11.69921875" style="18" customWidth="1"/>
    <col min="6156" max="6399" width="9" style="18"/>
    <col min="6400" max="6400" width="3.796875" style="18" bestFit="1" customWidth="1"/>
    <col min="6401" max="6401" width="42" style="18" bestFit="1" customWidth="1"/>
    <col min="6402" max="6402" width="9.69921875" style="18" customWidth="1"/>
    <col min="6403" max="6409" width="11" style="18" customWidth="1"/>
    <col min="6410" max="6410" width="11.5" style="18" customWidth="1"/>
    <col min="6411" max="6411" width="11.69921875" style="18" customWidth="1"/>
    <col min="6412" max="6655" width="9" style="18"/>
    <col min="6656" max="6656" width="3.796875" style="18" bestFit="1" customWidth="1"/>
    <col min="6657" max="6657" width="42" style="18" bestFit="1" customWidth="1"/>
    <col min="6658" max="6658" width="9.69921875" style="18" customWidth="1"/>
    <col min="6659" max="6665" width="11" style="18" customWidth="1"/>
    <col min="6666" max="6666" width="11.5" style="18" customWidth="1"/>
    <col min="6667" max="6667" width="11.69921875" style="18" customWidth="1"/>
    <col min="6668" max="6911" width="9" style="18"/>
    <col min="6912" max="6912" width="3.796875" style="18" bestFit="1" customWidth="1"/>
    <col min="6913" max="6913" width="42" style="18" bestFit="1" customWidth="1"/>
    <col min="6914" max="6914" width="9.69921875" style="18" customWidth="1"/>
    <col min="6915" max="6921" width="11" style="18" customWidth="1"/>
    <col min="6922" max="6922" width="11.5" style="18" customWidth="1"/>
    <col min="6923" max="6923" width="11.69921875" style="18" customWidth="1"/>
    <col min="6924" max="7167" width="9" style="18"/>
    <col min="7168" max="7168" width="3.796875" style="18" bestFit="1" customWidth="1"/>
    <col min="7169" max="7169" width="42" style="18" bestFit="1" customWidth="1"/>
    <col min="7170" max="7170" width="9.69921875" style="18" customWidth="1"/>
    <col min="7171" max="7177" width="11" style="18" customWidth="1"/>
    <col min="7178" max="7178" width="11.5" style="18" customWidth="1"/>
    <col min="7179" max="7179" width="11.69921875" style="18" customWidth="1"/>
    <col min="7180" max="7423" width="9" style="18"/>
    <col min="7424" max="7424" width="3.796875" style="18" bestFit="1" customWidth="1"/>
    <col min="7425" max="7425" width="42" style="18" bestFit="1" customWidth="1"/>
    <col min="7426" max="7426" width="9.69921875" style="18" customWidth="1"/>
    <col min="7427" max="7433" width="11" style="18" customWidth="1"/>
    <col min="7434" max="7434" width="11.5" style="18" customWidth="1"/>
    <col min="7435" max="7435" width="11.69921875" style="18" customWidth="1"/>
    <col min="7436" max="7679" width="9" style="18"/>
    <col min="7680" max="7680" width="3.796875" style="18" bestFit="1" customWidth="1"/>
    <col min="7681" max="7681" width="42" style="18" bestFit="1" customWidth="1"/>
    <col min="7682" max="7682" width="9.69921875" style="18" customWidth="1"/>
    <col min="7683" max="7689" width="11" style="18" customWidth="1"/>
    <col min="7690" max="7690" width="11.5" style="18" customWidth="1"/>
    <col min="7691" max="7691" width="11.69921875" style="18" customWidth="1"/>
    <col min="7692" max="7935" width="9" style="18"/>
    <col min="7936" max="7936" width="3.796875" style="18" bestFit="1" customWidth="1"/>
    <col min="7937" max="7937" width="42" style="18" bestFit="1" customWidth="1"/>
    <col min="7938" max="7938" width="9.69921875" style="18" customWidth="1"/>
    <col min="7939" max="7945" width="11" style="18" customWidth="1"/>
    <col min="7946" max="7946" width="11.5" style="18" customWidth="1"/>
    <col min="7947" max="7947" width="11.69921875" style="18" customWidth="1"/>
    <col min="7948" max="8191" width="9" style="18"/>
    <col min="8192" max="8192" width="3.796875" style="18" bestFit="1" customWidth="1"/>
    <col min="8193" max="8193" width="42" style="18" bestFit="1" customWidth="1"/>
    <col min="8194" max="8194" width="9.69921875" style="18" customWidth="1"/>
    <col min="8195" max="8201" width="11" style="18" customWidth="1"/>
    <col min="8202" max="8202" width="11.5" style="18" customWidth="1"/>
    <col min="8203" max="8203" width="11.69921875" style="18" customWidth="1"/>
    <col min="8204" max="8447" width="9" style="18"/>
    <col min="8448" max="8448" width="3.796875" style="18" bestFit="1" customWidth="1"/>
    <col min="8449" max="8449" width="42" style="18" bestFit="1" customWidth="1"/>
    <col min="8450" max="8450" width="9.69921875" style="18" customWidth="1"/>
    <col min="8451" max="8457" width="11" style="18" customWidth="1"/>
    <col min="8458" max="8458" width="11.5" style="18" customWidth="1"/>
    <col min="8459" max="8459" width="11.69921875" style="18" customWidth="1"/>
    <col min="8460" max="8703" width="9" style="18"/>
    <col min="8704" max="8704" width="3.796875" style="18" bestFit="1" customWidth="1"/>
    <col min="8705" max="8705" width="42" style="18" bestFit="1" customWidth="1"/>
    <col min="8706" max="8706" width="9.69921875" style="18" customWidth="1"/>
    <col min="8707" max="8713" width="11" style="18" customWidth="1"/>
    <col min="8714" max="8714" width="11.5" style="18" customWidth="1"/>
    <col min="8715" max="8715" width="11.69921875" style="18" customWidth="1"/>
    <col min="8716" max="8959" width="9" style="18"/>
    <col min="8960" max="8960" width="3.796875" style="18" bestFit="1" customWidth="1"/>
    <col min="8961" max="8961" width="42" style="18" bestFit="1" customWidth="1"/>
    <col min="8962" max="8962" width="9.69921875" style="18" customWidth="1"/>
    <col min="8963" max="8969" width="11" style="18" customWidth="1"/>
    <col min="8970" max="8970" width="11.5" style="18" customWidth="1"/>
    <col min="8971" max="8971" width="11.69921875" style="18" customWidth="1"/>
    <col min="8972" max="9215" width="9" style="18"/>
    <col min="9216" max="9216" width="3.796875" style="18" bestFit="1" customWidth="1"/>
    <col min="9217" max="9217" width="42" style="18" bestFit="1" customWidth="1"/>
    <col min="9218" max="9218" width="9.69921875" style="18" customWidth="1"/>
    <col min="9219" max="9225" width="11" style="18" customWidth="1"/>
    <col min="9226" max="9226" width="11.5" style="18" customWidth="1"/>
    <col min="9227" max="9227" width="11.69921875" style="18" customWidth="1"/>
    <col min="9228" max="9471" width="9" style="18"/>
    <col min="9472" max="9472" width="3.796875" style="18" bestFit="1" customWidth="1"/>
    <col min="9473" max="9473" width="42" style="18" bestFit="1" customWidth="1"/>
    <col min="9474" max="9474" width="9.69921875" style="18" customWidth="1"/>
    <col min="9475" max="9481" width="11" style="18" customWidth="1"/>
    <col min="9482" max="9482" width="11.5" style="18" customWidth="1"/>
    <col min="9483" max="9483" width="11.69921875" style="18" customWidth="1"/>
    <col min="9484" max="9727" width="9" style="18"/>
    <col min="9728" max="9728" width="3.796875" style="18" bestFit="1" customWidth="1"/>
    <col min="9729" max="9729" width="42" style="18" bestFit="1" customWidth="1"/>
    <col min="9730" max="9730" width="9.69921875" style="18" customWidth="1"/>
    <col min="9731" max="9737" width="11" style="18" customWidth="1"/>
    <col min="9738" max="9738" width="11.5" style="18" customWidth="1"/>
    <col min="9739" max="9739" width="11.69921875" style="18" customWidth="1"/>
    <col min="9740" max="9983" width="9" style="18"/>
    <col min="9984" max="9984" width="3.796875" style="18" bestFit="1" customWidth="1"/>
    <col min="9985" max="9985" width="42" style="18" bestFit="1" customWidth="1"/>
    <col min="9986" max="9986" width="9.69921875" style="18" customWidth="1"/>
    <col min="9987" max="9993" width="11" style="18" customWidth="1"/>
    <col min="9994" max="9994" width="11.5" style="18" customWidth="1"/>
    <col min="9995" max="9995" width="11.69921875" style="18" customWidth="1"/>
    <col min="9996" max="10239" width="9" style="18"/>
    <col min="10240" max="10240" width="3.796875" style="18" bestFit="1" customWidth="1"/>
    <col min="10241" max="10241" width="42" style="18" bestFit="1" customWidth="1"/>
    <col min="10242" max="10242" width="9.69921875" style="18" customWidth="1"/>
    <col min="10243" max="10249" width="11" style="18" customWidth="1"/>
    <col min="10250" max="10250" width="11.5" style="18" customWidth="1"/>
    <col min="10251" max="10251" width="11.69921875" style="18" customWidth="1"/>
    <col min="10252" max="10495" width="9" style="18"/>
    <col min="10496" max="10496" width="3.796875" style="18" bestFit="1" customWidth="1"/>
    <col min="10497" max="10497" width="42" style="18" bestFit="1" customWidth="1"/>
    <col min="10498" max="10498" width="9.69921875" style="18" customWidth="1"/>
    <col min="10499" max="10505" width="11" style="18" customWidth="1"/>
    <col min="10506" max="10506" width="11.5" style="18" customWidth="1"/>
    <col min="10507" max="10507" width="11.69921875" style="18" customWidth="1"/>
    <col min="10508" max="10751" width="9" style="18"/>
    <col min="10752" max="10752" width="3.796875" style="18" bestFit="1" customWidth="1"/>
    <col min="10753" max="10753" width="42" style="18" bestFit="1" customWidth="1"/>
    <col min="10754" max="10754" width="9.69921875" style="18" customWidth="1"/>
    <col min="10755" max="10761" width="11" style="18" customWidth="1"/>
    <col min="10762" max="10762" width="11.5" style="18" customWidth="1"/>
    <col min="10763" max="10763" width="11.69921875" style="18" customWidth="1"/>
    <col min="10764" max="11007" width="9" style="18"/>
    <col min="11008" max="11008" width="3.796875" style="18" bestFit="1" customWidth="1"/>
    <col min="11009" max="11009" width="42" style="18" bestFit="1" customWidth="1"/>
    <col min="11010" max="11010" width="9.69921875" style="18" customWidth="1"/>
    <col min="11011" max="11017" width="11" style="18" customWidth="1"/>
    <col min="11018" max="11018" width="11.5" style="18" customWidth="1"/>
    <col min="11019" max="11019" width="11.69921875" style="18" customWidth="1"/>
    <col min="11020" max="11263" width="9" style="18"/>
    <col min="11264" max="11264" width="3.796875" style="18" bestFit="1" customWidth="1"/>
    <col min="11265" max="11265" width="42" style="18" bestFit="1" customWidth="1"/>
    <col min="11266" max="11266" width="9.69921875" style="18" customWidth="1"/>
    <col min="11267" max="11273" width="11" style="18" customWidth="1"/>
    <col min="11274" max="11274" width="11.5" style="18" customWidth="1"/>
    <col min="11275" max="11275" width="11.69921875" style="18" customWidth="1"/>
    <col min="11276" max="11519" width="9" style="18"/>
    <col min="11520" max="11520" width="3.796875" style="18" bestFit="1" customWidth="1"/>
    <col min="11521" max="11521" width="42" style="18" bestFit="1" customWidth="1"/>
    <col min="11522" max="11522" width="9.69921875" style="18" customWidth="1"/>
    <col min="11523" max="11529" width="11" style="18" customWidth="1"/>
    <col min="11530" max="11530" width="11.5" style="18" customWidth="1"/>
    <col min="11531" max="11531" width="11.69921875" style="18" customWidth="1"/>
    <col min="11532" max="11775" width="9" style="18"/>
    <col min="11776" max="11776" width="3.796875" style="18" bestFit="1" customWidth="1"/>
    <col min="11777" max="11777" width="42" style="18" bestFit="1" customWidth="1"/>
    <col min="11778" max="11778" width="9.69921875" style="18" customWidth="1"/>
    <col min="11779" max="11785" width="11" style="18" customWidth="1"/>
    <col min="11786" max="11786" width="11.5" style="18" customWidth="1"/>
    <col min="11787" max="11787" width="11.69921875" style="18" customWidth="1"/>
    <col min="11788" max="12031" width="9" style="18"/>
    <col min="12032" max="12032" width="3.796875" style="18" bestFit="1" customWidth="1"/>
    <col min="12033" max="12033" width="42" style="18" bestFit="1" customWidth="1"/>
    <col min="12034" max="12034" width="9.69921875" style="18" customWidth="1"/>
    <col min="12035" max="12041" width="11" style="18" customWidth="1"/>
    <col min="12042" max="12042" width="11.5" style="18" customWidth="1"/>
    <col min="12043" max="12043" width="11.69921875" style="18" customWidth="1"/>
    <col min="12044" max="12287" width="9" style="18"/>
    <col min="12288" max="12288" width="3.796875" style="18" bestFit="1" customWidth="1"/>
    <col min="12289" max="12289" width="42" style="18" bestFit="1" customWidth="1"/>
    <col min="12290" max="12290" width="9.69921875" style="18" customWidth="1"/>
    <col min="12291" max="12297" width="11" style="18" customWidth="1"/>
    <col min="12298" max="12298" width="11.5" style="18" customWidth="1"/>
    <col min="12299" max="12299" width="11.69921875" style="18" customWidth="1"/>
    <col min="12300" max="12543" width="9" style="18"/>
    <col min="12544" max="12544" width="3.796875" style="18" bestFit="1" customWidth="1"/>
    <col min="12545" max="12545" width="42" style="18" bestFit="1" customWidth="1"/>
    <col min="12546" max="12546" width="9.69921875" style="18" customWidth="1"/>
    <col min="12547" max="12553" width="11" style="18" customWidth="1"/>
    <col min="12554" max="12554" width="11.5" style="18" customWidth="1"/>
    <col min="12555" max="12555" width="11.69921875" style="18" customWidth="1"/>
    <col min="12556" max="12799" width="9" style="18"/>
    <col min="12800" max="12800" width="3.796875" style="18" bestFit="1" customWidth="1"/>
    <col min="12801" max="12801" width="42" style="18" bestFit="1" customWidth="1"/>
    <col min="12802" max="12802" width="9.69921875" style="18" customWidth="1"/>
    <col min="12803" max="12809" width="11" style="18" customWidth="1"/>
    <col min="12810" max="12810" width="11.5" style="18" customWidth="1"/>
    <col min="12811" max="12811" width="11.69921875" style="18" customWidth="1"/>
    <col min="12812" max="13055" width="9" style="18"/>
    <col min="13056" max="13056" width="3.796875" style="18" bestFit="1" customWidth="1"/>
    <col min="13057" max="13057" width="42" style="18" bestFit="1" customWidth="1"/>
    <col min="13058" max="13058" width="9.69921875" style="18" customWidth="1"/>
    <col min="13059" max="13065" width="11" style="18" customWidth="1"/>
    <col min="13066" max="13066" width="11.5" style="18" customWidth="1"/>
    <col min="13067" max="13067" width="11.69921875" style="18" customWidth="1"/>
    <col min="13068" max="13311" width="9" style="18"/>
    <col min="13312" max="13312" width="3.796875" style="18" bestFit="1" customWidth="1"/>
    <col min="13313" max="13313" width="42" style="18" bestFit="1" customWidth="1"/>
    <col min="13314" max="13314" width="9.69921875" style="18" customWidth="1"/>
    <col min="13315" max="13321" width="11" style="18" customWidth="1"/>
    <col min="13322" max="13322" width="11.5" style="18" customWidth="1"/>
    <col min="13323" max="13323" width="11.69921875" style="18" customWidth="1"/>
    <col min="13324" max="13567" width="9" style="18"/>
    <col min="13568" max="13568" width="3.796875" style="18" bestFit="1" customWidth="1"/>
    <col min="13569" max="13569" width="42" style="18" bestFit="1" customWidth="1"/>
    <col min="13570" max="13570" width="9.69921875" style="18" customWidth="1"/>
    <col min="13571" max="13577" width="11" style="18" customWidth="1"/>
    <col min="13578" max="13578" width="11.5" style="18" customWidth="1"/>
    <col min="13579" max="13579" width="11.69921875" style="18" customWidth="1"/>
    <col min="13580" max="13823" width="9" style="18"/>
    <col min="13824" max="13824" width="3.796875" style="18" bestFit="1" customWidth="1"/>
    <col min="13825" max="13825" width="42" style="18" bestFit="1" customWidth="1"/>
    <col min="13826" max="13826" width="9.69921875" style="18" customWidth="1"/>
    <col min="13827" max="13833" width="11" style="18" customWidth="1"/>
    <col min="13834" max="13834" width="11.5" style="18" customWidth="1"/>
    <col min="13835" max="13835" width="11.69921875" style="18" customWidth="1"/>
    <col min="13836" max="14079" width="9" style="18"/>
    <col min="14080" max="14080" width="3.796875" style="18" bestFit="1" customWidth="1"/>
    <col min="14081" max="14081" width="42" style="18" bestFit="1" customWidth="1"/>
    <col min="14082" max="14082" width="9.69921875" style="18" customWidth="1"/>
    <col min="14083" max="14089" width="11" style="18" customWidth="1"/>
    <col min="14090" max="14090" width="11.5" style="18" customWidth="1"/>
    <col min="14091" max="14091" width="11.69921875" style="18" customWidth="1"/>
    <col min="14092" max="14335" width="9" style="18"/>
    <col min="14336" max="14336" width="3.796875" style="18" bestFit="1" customWidth="1"/>
    <col min="14337" max="14337" width="42" style="18" bestFit="1" customWidth="1"/>
    <col min="14338" max="14338" width="9.69921875" style="18" customWidth="1"/>
    <col min="14339" max="14345" width="11" style="18" customWidth="1"/>
    <col min="14346" max="14346" width="11.5" style="18" customWidth="1"/>
    <col min="14347" max="14347" width="11.69921875" style="18" customWidth="1"/>
    <col min="14348" max="14591" width="9" style="18"/>
    <col min="14592" max="14592" width="3.796875" style="18" bestFit="1" customWidth="1"/>
    <col min="14593" max="14593" width="42" style="18" bestFit="1" customWidth="1"/>
    <col min="14594" max="14594" width="9.69921875" style="18" customWidth="1"/>
    <col min="14595" max="14601" width="11" style="18" customWidth="1"/>
    <col min="14602" max="14602" width="11.5" style="18" customWidth="1"/>
    <col min="14603" max="14603" width="11.69921875" style="18" customWidth="1"/>
    <col min="14604" max="14847" width="9" style="18"/>
    <col min="14848" max="14848" width="3.796875" style="18" bestFit="1" customWidth="1"/>
    <col min="14849" max="14849" width="42" style="18" bestFit="1" customWidth="1"/>
    <col min="14850" max="14850" width="9.69921875" style="18" customWidth="1"/>
    <col min="14851" max="14857" width="11" style="18" customWidth="1"/>
    <col min="14858" max="14858" width="11.5" style="18" customWidth="1"/>
    <col min="14859" max="14859" width="11.69921875" style="18" customWidth="1"/>
    <col min="14860" max="15103" width="9" style="18"/>
    <col min="15104" max="15104" width="3.796875" style="18" bestFit="1" customWidth="1"/>
    <col min="15105" max="15105" width="42" style="18" bestFit="1" customWidth="1"/>
    <col min="15106" max="15106" width="9.69921875" style="18" customWidth="1"/>
    <col min="15107" max="15113" width="11" style="18" customWidth="1"/>
    <col min="15114" max="15114" width="11.5" style="18" customWidth="1"/>
    <col min="15115" max="15115" width="11.69921875" style="18" customWidth="1"/>
    <col min="15116" max="15359" width="9" style="18"/>
    <col min="15360" max="15360" width="3.796875" style="18" bestFit="1" customWidth="1"/>
    <col min="15361" max="15361" width="42" style="18" bestFit="1" customWidth="1"/>
    <col min="15362" max="15362" width="9.69921875" style="18" customWidth="1"/>
    <col min="15363" max="15369" width="11" style="18" customWidth="1"/>
    <col min="15370" max="15370" width="11.5" style="18" customWidth="1"/>
    <col min="15371" max="15371" width="11.69921875" style="18" customWidth="1"/>
    <col min="15372" max="15615" width="9" style="18"/>
    <col min="15616" max="15616" width="3.796875" style="18" bestFit="1" customWidth="1"/>
    <col min="15617" max="15617" width="42" style="18" bestFit="1" customWidth="1"/>
    <col min="15618" max="15618" width="9.69921875" style="18" customWidth="1"/>
    <col min="15619" max="15625" width="11" style="18" customWidth="1"/>
    <col min="15626" max="15626" width="11.5" style="18" customWidth="1"/>
    <col min="15627" max="15627" width="11.69921875" style="18" customWidth="1"/>
    <col min="15628" max="15871" width="9" style="18"/>
    <col min="15872" max="15872" width="3.796875" style="18" bestFit="1" customWidth="1"/>
    <col min="15873" max="15873" width="42" style="18" bestFit="1" customWidth="1"/>
    <col min="15874" max="15874" width="9.69921875" style="18" customWidth="1"/>
    <col min="15875" max="15881" width="11" style="18" customWidth="1"/>
    <col min="15882" max="15882" width="11.5" style="18" customWidth="1"/>
    <col min="15883" max="15883" width="11.69921875" style="18" customWidth="1"/>
    <col min="15884" max="16127" width="9" style="18"/>
    <col min="16128" max="16128" width="3.796875" style="18" bestFit="1" customWidth="1"/>
    <col min="16129" max="16129" width="42" style="18" bestFit="1" customWidth="1"/>
    <col min="16130" max="16130" width="9.69921875" style="18" customWidth="1"/>
    <col min="16131" max="16137" width="11" style="18" customWidth="1"/>
    <col min="16138" max="16138" width="11.5" style="18" customWidth="1"/>
    <col min="16139" max="16139" width="11.69921875" style="18" customWidth="1"/>
    <col min="16140" max="16384" width="9" style="18"/>
  </cols>
  <sheetData>
    <row r="1" spans="1:18" s="17" customFormat="1" ht="17.399999999999999">
      <c r="A1" s="223" t="s">
        <v>203</v>
      </c>
      <c r="C1" s="80"/>
      <c r="D1" s="80"/>
      <c r="E1" s="80"/>
      <c r="F1" s="80"/>
      <c r="G1" s="179" t="s">
        <v>239</v>
      </c>
      <c r="H1" s="179"/>
      <c r="I1" s="179"/>
      <c r="J1" s="180" t="s">
        <v>163</v>
      </c>
      <c r="K1" s="80"/>
      <c r="L1" s="80"/>
    </row>
    <row r="2" spans="1:18" s="2" customFormat="1" ht="42" customHeight="1">
      <c r="A2" s="294" t="s">
        <v>218</v>
      </c>
      <c r="B2" s="295"/>
      <c r="C2" s="295"/>
      <c r="D2" s="295"/>
      <c r="E2" s="295"/>
      <c r="F2" s="295"/>
      <c r="G2" s="295"/>
      <c r="H2" s="295"/>
      <c r="I2" s="295"/>
      <c r="J2" s="295"/>
      <c r="K2" s="77"/>
      <c r="L2" s="77"/>
    </row>
    <row r="3" spans="1:18" s="2" customFormat="1" ht="18">
      <c r="A3" s="297" t="s">
        <v>242</v>
      </c>
      <c r="B3" s="297"/>
      <c r="C3" s="297"/>
      <c r="D3" s="297"/>
      <c r="E3" s="297"/>
      <c r="F3" s="297"/>
      <c r="G3" s="297"/>
      <c r="H3" s="297"/>
      <c r="I3" s="297"/>
      <c r="J3" s="297"/>
      <c r="K3" s="77"/>
      <c r="L3" s="77"/>
    </row>
    <row r="4" spans="1:18" ht="18.75" customHeight="1">
      <c r="B4" s="67"/>
      <c r="C4" s="67"/>
      <c r="D4" s="68"/>
      <c r="E4" s="67"/>
      <c r="F4" s="67"/>
      <c r="G4" s="296" t="s">
        <v>164</v>
      </c>
      <c r="H4" s="296"/>
      <c r="I4" s="296"/>
      <c r="J4" s="296"/>
    </row>
    <row r="5" spans="1:18" s="3" customFormat="1" ht="17.25" customHeight="1">
      <c r="A5" s="288" t="s">
        <v>0</v>
      </c>
      <c r="B5" s="288" t="s">
        <v>20</v>
      </c>
      <c r="C5" s="290" t="s">
        <v>183</v>
      </c>
      <c r="D5" s="292" t="s">
        <v>184</v>
      </c>
      <c r="E5" s="292" t="s">
        <v>185</v>
      </c>
      <c r="F5" s="292" t="s">
        <v>186</v>
      </c>
      <c r="G5" s="287" t="s">
        <v>26</v>
      </c>
      <c r="H5" s="287"/>
      <c r="I5" s="287"/>
      <c r="J5" s="287"/>
      <c r="K5" s="285" t="s">
        <v>187</v>
      </c>
      <c r="L5" s="285" t="s">
        <v>188</v>
      </c>
    </row>
    <row r="6" spans="1:18" s="4" customFormat="1" ht="54" customHeight="1">
      <c r="A6" s="289"/>
      <c r="B6" s="289"/>
      <c r="C6" s="291"/>
      <c r="D6" s="293"/>
      <c r="E6" s="293"/>
      <c r="F6" s="293"/>
      <c r="G6" s="69" t="s">
        <v>27</v>
      </c>
      <c r="H6" s="69" t="s">
        <v>28</v>
      </c>
      <c r="I6" s="69" t="s">
        <v>51</v>
      </c>
      <c r="J6" s="69" t="s">
        <v>29</v>
      </c>
      <c r="K6" s="286"/>
      <c r="L6" s="286"/>
    </row>
    <row r="7" spans="1:18" s="5" customFormat="1" ht="18" customHeight="1">
      <c r="A7" s="70">
        <v>1</v>
      </c>
      <c r="B7" s="70">
        <v>2</v>
      </c>
      <c r="C7" s="71">
        <v>3</v>
      </c>
      <c r="D7" s="71">
        <v>4</v>
      </c>
      <c r="E7" s="71">
        <v>5</v>
      </c>
      <c r="F7" s="71" t="s">
        <v>30</v>
      </c>
      <c r="G7" s="72" t="s">
        <v>202</v>
      </c>
      <c r="H7" s="72" t="s">
        <v>31</v>
      </c>
      <c r="I7" s="71">
        <v>6</v>
      </c>
      <c r="J7" s="73" t="s">
        <v>32</v>
      </c>
      <c r="K7" s="78">
        <v>11</v>
      </c>
      <c r="L7" s="78">
        <v>12</v>
      </c>
    </row>
    <row r="8" spans="1:18" s="157" customFormat="1" ht="20.25" customHeight="1">
      <c r="A8" s="171" t="s">
        <v>2</v>
      </c>
      <c r="B8" s="224" t="s">
        <v>216</v>
      </c>
      <c r="C8" s="225">
        <f>C9+C29</f>
        <v>13158000</v>
      </c>
      <c r="D8" s="225">
        <f>D9+D29</f>
        <v>4151279</v>
      </c>
      <c r="E8" s="225" t="e">
        <f>E9+E29</f>
        <v>#REF!</v>
      </c>
      <c r="F8" s="225" t="e">
        <f>D8+E8</f>
        <v>#REF!</v>
      </c>
      <c r="G8" s="226">
        <f>D8/C8</f>
        <v>0.31549468004255965</v>
      </c>
      <c r="H8" s="226" t="e">
        <f>F8/C8</f>
        <v>#REF!</v>
      </c>
      <c r="I8" s="226">
        <f>D8/L8</f>
        <v>1.1703851833724563</v>
      </c>
      <c r="J8" s="226" t="e">
        <f>F8/K8</f>
        <v>#REF!</v>
      </c>
      <c r="K8" s="225">
        <f>K9+K29</f>
        <v>6379700</v>
      </c>
      <c r="L8" s="225">
        <f>L9+L29</f>
        <v>3546934</v>
      </c>
      <c r="N8" s="156"/>
      <c r="P8" s="156"/>
      <c r="Q8" s="227"/>
    </row>
    <row r="9" spans="1:18" s="157" customFormat="1" ht="20.25" customHeight="1">
      <c r="A9" s="228" t="s">
        <v>9</v>
      </c>
      <c r="B9" s="229" t="s">
        <v>13</v>
      </c>
      <c r="C9" s="230">
        <f>C10+C13+C14+C15+C16+C17+C18+C19+C20+C21+C22+C23+C24+C25+C26+C27</f>
        <v>11458000</v>
      </c>
      <c r="D9" s="230">
        <f>SUM(D11:D27)</f>
        <v>3621508</v>
      </c>
      <c r="E9" s="230" t="e">
        <f>SUM(E11:E27)</f>
        <v>#REF!</v>
      </c>
      <c r="F9" s="230" t="e">
        <f t="shared" ref="F9:F29" si="0">D9+E9</f>
        <v>#REF!</v>
      </c>
      <c r="G9" s="231">
        <f t="shared" ref="G9:G29" si="1">D9/C9</f>
        <v>0.31606807470762788</v>
      </c>
      <c r="H9" s="231" t="e">
        <f>F9/C9</f>
        <v>#REF!</v>
      </c>
      <c r="I9" s="231">
        <f t="shared" ref="I9:I29" si="2">D9/L9</f>
        <v>1.169379660233236</v>
      </c>
      <c r="J9" s="231" t="e">
        <f>F9/K9</f>
        <v>#REF!</v>
      </c>
      <c r="K9" s="230">
        <f>SUM(K11:K27)</f>
        <v>5499511</v>
      </c>
      <c r="L9" s="230">
        <f>SUM(L11:L27)</f>
        <v>3096948</v>
      </c>
      <c r="N9" s="156"/>
      <c r="P9" s="156"/>
      <c r="Q9" s="227"/>
    </row>
    <row r="10" spans="1:18" s="1" customFormat="1" ht="20.25" customHeight="1">
      <c r="A10" s="222">
        <v>1</v>
      </c>
      <c r="B10" s="65" t="s">
        <v>14</v>
      </c>
      <c r="C10" s="74">
        <f>C11+C12</f>
        <v>364000</v>
      </c>
      <c r="D10" s="74">
        <f>D11+D12</f>
        <v>94067</v>
      </c>
      <c r="E10" s="74" t="e">
        <f>E11+E12</f>
        <v>#REF!</v>
      </c>
      <c r="F10" s="74" t="e">
        <f>F11+F12</f>
        <v>#REF!</v>
      </c>
      <c r="G10" s="6">
        <f>D10/C10</f>
        <v>0.25842582417582416</v>
      </c>
      <c r="H10" s="6" t="e">
        <f>F10/C10</f>
        <v>#REF!</v>
      </c>
      <c r="I10" s="6">
        <f>D10/L10</f>
        <v>1.3059419686241844</v>
      </c>
      <c r="J10" s="6" t="e">
        <f>F10/K10</f>
        <v>#REF!</v>
      </c>
      <c r="K10" s="74">
        <f>K11+K12</f>
        <v>156441</v>
      </c>
      <c r="L10" s="74">
        <f>L11+L12</f>
        <v>72030</v>
      </c>
      <c r="N10" s="155"/>
      <c r="P10" s="155"/>
      <c r="Q10" s="227"/>
    </row>
    <row r="11" spans="1:18" s="236" customFormat="1" ht="20.25" customHeight="1">
      <c r="A11" s="232" t="s">
        <v>15</v>
      </c>
      <c r="B11" s="233" t="s">
        <v>37</v>
      </c>
      <c r="C11" s="234">
        <v>290000</v>
      </c>
      <c r="D11" s="234">
        <f>VLOOKUP(B11,'[1]1.1'!$B$11:$L$28,11,0)</f>
        <v>53161</v>
      </c>
      <c r="E11" s="234" t="e">
        <f>VLOOKUP(B11,#REF!,8,0)</f>
        <v>#REF!</v>
      </c>
      <c r="F11" s="234" t="e">
        <f t="shared" si="0"/>
        <v>#REF!</v>
      </c>
      <c r="G11" s="235">
        <f t="shared" si="1"/>
        <v>0.18331379310344828</v>
      </c>
      <c r="H11" s="235" t="e">
        <f t="shared" ref="H11:H29" si="3">F11/C11</f>
        <v>#REF!</v>
      </c>
      <c r="I11" s="235">
        <f t="shared" si="2"/>
        <v>1.2191771397119531</v>
      </c>
      <c r="J11" s="235" t="e">
        <f t="shared" ref="J11:J29" si="4">F11/K11</f>
        <v>#REF!</v>
      </c>
      <c r="K11" s="234">
        <v>114417</v>
      </c>
      <c r="L11" s="234">
        <v>43604</v>
      </c>
      <c r="N11" s="155"/>
      <c r="O11" s="1"/>
      <c r="P11" s="155"/>
      <c r="Q11" s="227"/>
    </row>
    <row r="12" spans="1:18" s="56" customFormat="1" ht="20.25" customHeight="1">
      <c r="A12" s="232" t="s">
        <v>16</v>
      </c>
      <c r="B12" s="233" t="s">
        <v>38</v>
      </c>
      <c r="C12" s="234">
        <v>74000</v>
      </c>
      <c r="D12" s="234">
        <f>VLOOKUP(B12,'[1]1.1'!$B$11:$L$28,11,0)</f>
        <v>40906</v>
      </c>
      <c r="E12" s="234" t="e">
        <f>VLOOKUP(B12,#REF!,8,0)</f>
        <v>#REF!</v>
      </c>
      <c r="F12" s="234" t="e">
        <f t="shared" si="0"/>
        <v>#REF!</v>
      </c>
      <c r="G12" s="235">
        <f t="shared" si="1"/>
        <v>0.55278378378378379</v>
      </c>
      <c r="H12" s="235" t="e">
        <f t="shared" si="3"/>
        <v>#REF!</v>
      </c>
      <c r="I12" s="235">
        <f t="shared" si="2"/>
        <v>1.4390346865545627</v>
      </c>
      <c r="J12" s="235" t="e">
        <f t="shared" si="4"/>
        <v>#REF!</v>
      </c>
      <c r="K12" s="234">
        <v>42024</v>
      </c>
      <c r="L12" s="234">
        <v>28426</v>
      </c>
      <c r="N12" s="155"/>
      <c r="O12" s="1"/>
      <c r="P12" s="155"/>
      <c r="Q12" s="227"/>
    </row>
    <row r="13" spans="1:18" s="1" customFormat="1" ht="20.25" customHeight="1">
      <c r="A13" s="222">
        <v>2</v>
      </c>
      <c r="B13" s="75" t="s">
        <v>39</v>
      </c>
      <c r="C13" s="74">
        <v>2030000</v>
      </c>
      <c r="D13" s="74">
        <f>VLOOKUP(B13,'[1]1.1'!$B$11:$L$28,11,0)</f>
        <v>930151</v>
      </c>
      <c r="E13" s="74" t="e">
        <f>VLOOKUP(B13,#REF!,8,0)</f>
        <v>#REF!</v>
      </c>
      <c r="F13" s="74" t="e">
        <f t="shared" si="0"/>
        <v>#REF!</v>
      </c>
      <c r="G13" s="6">
        <f>D13/C13</f>
        <v>0.45820246305418721</v>
      </c>
      <c r="H13" s="6" t="e">
        <f>F13/C13</f>
        <v>#REF!</v>
      </c>
      <c r="I13" s="6">
        <f>D13/L13</f>
        <v>1.3642338357201105</v>
      </c>
      <c r="J13" s="6" t="e">
        <f>F13/K13</f>
        <v>#REF!</v>
      </c>
      <c r="K13" s="74">
        <v>1007610</v>
      </c>
      <c r="L13" s="74">
        <v>681812</v>
      </c>
      <c r="N13" s="155"/>
      <c r="P13" s="155"/>
      <c r="Q13" s="227"/>
    </row>
    <row r="14" spans="1:18" s="1" customFormat="1" ht="20.25" customHeight="1">
      <c r="A14" s="222">
        <v>3</v>
      </c>
      <c r="B14" s="75" t="s">
        <v>40</v>
      </c>
      <c r="C14" s="74">
        <v>2254000</v>
      </c>
      <c r="D14" s="74">
        <f>VLOOKUP(B14,'[1]1.1'!$B$11:$L$28,11,0)</f>
        <v>802326</v>
      </c>
      <c r="E14" s="74" t="e">
        <f>VLOOKUP(B14,#REF!,8,0)</f>
        <v>#REF!</v>
      </c>
      <c r="F14" s="74" t="e">
        <f>D14+E14</f>
        <v>#REF!</v>
      </c>
      <c r="G14" s="6">
        <f t="shared" si="1"/>
        <v>0.35595652173913045</v>
      </c>
      <c r="H14" s="6" t="e">
        <f t="shared" si="3"/>
        <v>#REF!</v>
      </c>
      <c r="I14" s="6">
        <f t="shared" si="2"/>
        <v>1.1754848369860624</v>
      </c>
      <c r="J14" s="6" t="e">
        <f t="shared" si="4"/>
        <v>#REF!</v>
      </c>
      <c r="K14" s="74">
        <v>1203809</v>
      </c>
      <c r="L14" s="74">
        <v>682549</v>
      </c>
      <c r="N14" s="155"/>
      <c r="P14" s="155"/>
      <c r="Q14" s="227"/>
    </row>
    <row r="15" spans="1:18" s="1" customFormat="1" ht="20.25" customHeight="1">
      <c r="A15" s="222">
        <v>4</v>
      </c>
      <c r="B15" s="65" t="s">
        <v>17</v>
      </c>
      <c r="C15" s="74">
        <v>400000</v>
      </c>
      <c r="D15" s="74">
        <f>VLOOKUP(B15,'[1]1.1'!$B$11:$L$28,11,0)</f>
        <v>79976</v>
      </c>
      <c r="E15" s="74" t="e">
        <f>VLOOKUP(B15,#REF!,8,0)</f>
        <v>#REF!</v>
      </c>
      <c r="F15" s="74" t="e">
        <f t="shared" si="0"/>
        <v>#REF!</v>
      </c>
      <c r="G15" s="6">
        <f t="shared" si="1"/>
        <v>0.19994000000000001</v>
      </c>
      <c r="H15" s="6" t="e">
        <f t="shared" si="3"/>
        <v>#REF!</v>
      </c>
      <c r="I15" s="6">
        <f t="shared" si="2"/>
        <v>0.99454081949884976</v>
      </c>
      <c r="J15" s="6" t="e">
        <f t="shared" si="4"/>
        <v>#REF!</v>
      </c>
      <c r="K15" s="74">
        <v>179812</v>
      </c>
      <c r="L15" s="74">
        <v>80415</v>
      </c>
      <c r="N15" s="155"/>
      <c r="P15" s="155"/>
      <c r="Q15" s="227"/>
      <c r="R15" s="158"/>
    </row>
    <row r="16" spans="1:18" s="1" customFormat="1" ht="20.25" customHeight="1">
      <c r="A16" s="222">
        <v>5</v>
      </c>
      <c r="B16" s="75" t="s">
        <v>33</v>
      </c>
      <c r="C16" s="74">
        <v>24000</v>
      </c>
      <c r="D16" s="74">
        <f>VLOOKUP(B16,'[1]1.1'!$B$11:$L$28,11,0)</f>
        <v>3911</v>
      </c>
      <c r="E16" s="74" t="e">
        <f>VLOOKUP(B16,#REF!,8,0)</f>
        <v>#REF!</v>
      </c>
      <c r="F16" s="74" t="e">
        <f t="shared" si="0"/>
        <v>#REF!</v>
      </c>
      <c r="G16" s="6">
        <f t="shared" si="1"/>
        <v>0.16295833333333334</v>
      </c>
      <c r="H16" s="6" t="e">
        <f t="shared" si="3"/>
        <v>#REF!</v>
      </c>
      <c r="I16" s="6">
        <f t="shared" si="2"/>
        <v>0.92964107439980981</v>
      </c>
      <c r="J16" s="6" t="e">
        <f t="shared" si="4"/>
        <v>#REF!</v>
      </c>
      <c r="K16" s="74">
        <v>12023</v>
      </c>
      <c r="L16" s="74">
        <v>4207</v>
      </c>
      <c r="N16" s="155"/>
      <c r="P16" s="155"/>
      <c r="Q16" s="227"/>
      <c r="R16" s="158"/>
    </row>
    <row r="17" spans="1:18" s="1" customFormat="1" ht="20.25" customHeight="1">
      <c r="A17" s="222">
        <v>6</v>
      </c>
      <c r="B17" s="75" t="s">
        <v>182</v>
      </c>
      <c r="C17" s="74">
        <v>500</v>
      </c>
      <c r="D17" s="74">
        <f>VLOOKUP(B17,'[1]1.1'!$B$11:$L$28,11,0)</f>
        <v>30</v>
      </c>
      <c r="E17" s="74" t="e">
        <f>VLOOKUP(B17,#REF!,8,0)</f>
        <v>#REF!</v>
      </c>
      <c r="F17" s="74" t="e">
        <f t="shared" si="0"/>
        <v>#REF!</v>
      </c>
      <c r="G17" s="6">
        <f t="shared" ref="G17" si="5">D17/C17</f>
        <v>0.06</v>
      </c>
      <c r="H17" s="6" t="e">
        <f t="shared" ref="H17" si="6">F17/C17</f>
        <v>#REF!</v>
      </c>
      <c r="I17" s="6"/>
      <c r="J17" s="6"/>
      <c r="K17" s="74"/>
      <c r="L17" s="74"/>
      <c r="N17" s="155"/>
      <c r="P17" s="155"/>
      <c r="Q17" s="227"/>
    </row>
    <row r="18" spans="1:18" s="1" customFormat="1" ht="20.25" customHeight="1">
      <c r="A18" s="222">
        <v>7</v>
      </c>
      <c r="B18" s="65" t="s">
        <v>18</v>
      </c>
      <c r="C18" s="74">
        <v>1200000</v>
      </c>
      <c r="D18" s="74">
        <f>VLOOKUP(B18,'[1]1.1'!$B$11:$L$28,11,0)</f>
        <v>421818</v>
      </c>
      <c r="E18" s="74" t="e">
        <f>VLOOKUP(B18,#REF!,8,0)</f>
        <v>#REF!</v>
      </c>
      <c r="F18" s="74" t="e">
        <f t="shared" si="0"/>
        <v>#REF!</v>
      </c>
      <c r="G18" s="6">
        <f t="shared" si="1"/>
        <v>0.35151500000000002</v>
      </c>
      <c r="H18" s="6" t="e">
        <f t="shared" si="3"/>
        <v>#REF!</v>
      </c>
      <c r="I18" s="6">
        <f t="shared" si="2"/>
        <v>1.216855235600584</v>
      </c>
      <c r="J18" s="6" t="e">
        <f t="shared" si="4"/>
        <v>#REF!</v>
      </c>
      <c r="K18" s="74">
        <v>598130</v>
      </c>
      <c r="L18" s="74">
        <v>346646</v>
      </c>
      <c r="N18" s="155"/>
      <c r="P18" s="155"/>
      <c r="Q18" s="227"/>
    </row>
    <row r="19" spans="1:18" s="1" customFormat="1" ht="20.25" customHeight="1">
      <c r="A19" s="222">
        <v>8</v>
      </c>
      <c r="B19" s="75" t="s">
        <v>34</v>
      </c>
      <c r="C19" s="74">
        <v>780000</v>
      </c>
      <c r="D19" s="74">
        <f>VLOOKUP(B19,'[1]1.1'!$B$11:$L$28,11,0)</f>
        <v>107926</v>
      </c>
      <c r="E19" s="74" t="e">
        <f>VLOOKUP(B19,#REF!,8,0)</f>
        <v>#REF!</v>
      </c>
      <c r="F19" s="74" t="e">
        <f t="shared" si="0"/>
        <v>#REF!</v>
      </c>
      <c r="G19" s="6">
        <f>D19/C19</f>
        <v>0.13836666666666667</v>
      </c>
      <c r="H19" s="6" t="e">
        <f t="shared" si="3"/>
        <v>#REF!</v>
      </c>
      <c r="I19" s="6">
        <f t="shared" si="2"/>
        <v>1.0340116501877827</v>
      </c>
      <c r="J19" s="6" t="e">
        <f t="shared" si="4"/>
        <v>#REF!</v>
      </c>
      <c r="K19" s="74">
        <v>206999</v>
      </c>
      <c r="L19" s="74">
        <v>104376</v>
      </c>
      <c r="N19" s="155"/>
      <c r="P19" s="155"/>
      <c r="Q19" s="227"/>
    </row>
    <row r="20" spans="1:18" s="1" customFormat="1" ht="20.25" customHeight="1">
      <c r="A20" s="222">
        <v>9</v>
      </c>
      <c r="B20" s="75" t="s">
        <v>41</v>
      </c>
      <c r="C20" s="74">
        <v>460000</v>
      </c>
      <c r="D20" s="74">
        <f>VLOOKUP(B20,'[1]1.1'!$B$11:$L$28,11,0)</f>
        <v>194852</v>
      </c>
      <c r="E20" s="74" t="e">
        <f>VLOOKUP(B20,#REF!,8,0)</f>
        <v>#REF!</v>
      </c>
      <c r="F20" s="74" t="e">
        <f t="shared" si="0"/>
        <v>#REF!</v>
      </c>
      <c r="G20" s="6">
        <f t="shared" si="1"/>
        <v>0.4235913043478261</v>
      </c>
      <c r="H20" s="6" t="e">
        <f t="shared" si="3"/>
        <v>#REF!</v>
      </c>
      <c r="I20" s="6">
        <f t="shared" si="2"/>
        <v>1.3116842027317217</v>
      </c>
      <c r="J20" s="6" t="e">
        <f t="shared" si="4"/>
        <v>#REF!</v>
      </c>
      <c r="K20" s="74">
        <v>277807</v>
      </c>
      <c r="L20" s="74">
        <v>148551</v>
      </c>
      <c r="N20" s="155"/>
      <c r="P20" s="155"/>
      <c r="Q20" s="227"/>
    </row>
    <row r="21" spans="1:18" s="1" customFormat="1" ht="20.25" customHeight="1">
      <c r="A21" s="222">
        <v>10</v>
      </c>
      <c r="B21" s="75" t="s">
        <v>42</v>
      </c>
      <c r="C21" s="74">
        <v>1260000</v>
      </c>
      <c r="D21" s="74">
        <f>VLOOKUP(B21,'[1]1.1'!$B$11:$L$28,11,0)</f>
        <v>152298</v>
      </c>
      <c r="E21" s="74" t="e">
        <f>VLOOKUP(B21,#REF!,8,0)</f>
        <v>#REF!</v>
      </c>
      <c r="F21" s="74" t="e">
        <f t="shared" si="0"/>
        <v>#REF!</v>
      </c>
      <c r="G21" s="6">
        <f t="shared" si="1"/>
        <v>0.12087142857142857</v>
      </c>
      <c r="H21" s="6" t="e">
        <f t="shared" si="3"/>
        <v>#REF!</v>
      </c>
      <c r="I21" s="6">
        <f t="shared" si="2"/>
        <v>0.92653339335904705</v>
      </c>
      <c r="J21" s="6" t="e">
        <f t="shared" si="4"/>
        <v>#REF!</v>
      </c>
      <c r="K21" s="74">
        <v>393510</v>
      </c>
      <c r="L21" s="74">
        <v>164374</v>
      </c>
      <c r="N21" s="155"/>
      <c r="P21" s="155"/>
      <c r="Q21" s="227"/>
      <c r="R21" s="158"/>
    </row>
    <row r="22" spans="1:18" s="1" customFormat="1" ht="20.25" customHeight="1">
      <c r="A22" s="222">
        <v>11</v>
      </c>
      <c r="B22" s="75" t="s">
        <v>43</v>
      </c>
      <c r="C22" s="74">
        <v>210000</v>
      </c>
      <c r="D22" s="74">
        <f>VLOOKUP(B22,'[1]1.1'!$B$11:$L$28,11,0)</f>
        <v>21287</v>
      </c>
      <c r="E22" s="74" t="e">
        <f>VLOOKUP(B22,#REF!,8,0)</f>
        <v>#REF!</v>
      </c>
      <c r="F22" s="74" t="e">
        <f t="shared" si="0"/>
        <v>#REF!</v>
      </c>
      <c r="G22" s="6">
        <f t="shared" si="1"/>
        <v>0.10136666666666666</v>
      </c>
      <c r="H22" s="6" t="e">
        <f t="shared" si="3"/>
        <v>#REF!</v>
      </c>
      <c r="I22" s="6">
        <f t="shared" si="2"/>
        <v>0.78042968177152072</v>
      </c>
      <c r="J22" s="6" t="e">
        <f t="shared" si="4"/>
        <v>#REF!</v>
      </c>
      <c r="K22" s="74">
        <v>115385</v>
      </c>
      <c r="L22" s="74">
        <v>27276</v>
      </c>
      <c r="N22" s="155"/>
      <c r="P22" s="155"/>
      <c r="Q22" s="227"/>
      <c r="R22" s="158"/>
    </row>
    <row r="23" spans="1:18" s="1" customFormat="1" ht="20.25" customHeight="1">
      <c r="A23" s="222">
        <v>12</v>
      </c>
      <c r="B23" s="75" t="s">
        <v>52</v>
      </c>
      <c r="C23" s="74">
        <v>22000</v>
      </c>
      <c r="D23" s="74">
        <f>VLOOKUP(B23,'[1]1.1'!$B$11:$L$28,11,0)</f>
        <v>1417</v>
      </c>
      <c r="E23" s="74" t="e">
        <f>VLOOKUP(B23,#REF!,8,0)</f>
        <v>#REF!</v>
      </c>
      <c r="F23" s="74" t="e">
        <f t="shared" si="0"/>
        <v>#REF!</v>
      </c>
      <c r="G23" s="6">
        <f t="shared" si="1"/>
        <v>6.4409090909090916E-2</v>
      </c>
      <c r="H23" s="6" t="e">
        <f t="shared" si="3"/>
        <v>#REF!</v>
      </c>
      <c r="I23" s="6">
        <f t="shared" si="2"/>
        <v>0.25030913266207383</v>
      </c>
      <c r="J23" s="6" t="e">
        <f t="shared" si="4"/>
        <v>#REF!</v>
      </c>
      <c r="K23" s="74">
        <v>15242</v>
      </c>
      <c r="L23" s="74">
        <v>5661</v>
      </c>
      <c r="N23" s="155"/>
      <c r="P23" s="155"/>
      <c r="Q23" s="227"/>
      <c r="R23" s="158"/>
    </row>
    <row r="24" spans="1:18" s="1" customFormat="1" ht="20.25" customHeight="1">
      <c r="A24" s="222">
        <v>13</v>
      </c>
      <c r="B24" s="65" t="s">
        <v>44</v>
      </c>
      <c r="C24" s="74">
        <v>256700</v>
      </c>
      <c r="D24" s="74">
        <f>VLOOKUP(B24,'[1]1.1'!$B$11:$L$28,11,0)</f>
        <v>73060</v>
      </c>
      <c r="E24" s="74" t="e">
        <f>VLOOKUP(B24,#REF!,8,0)</f>
        <v>#REF!</v>
      </c>
      <c r="F24" s="74" t="e">
        <f t="shared" si="0"/>
        <v>#REF!</v>
      </c>
      <c r="G24" s="6">
        <f t="shared" si="1"/>
        <v>0.28461238800155825</v>
      </c>
      <c r="H24" s="6" t="e">
        <f t="shared" si="3"/>
        <v>#REF!</v>
      </c>
      <c r="I24" s="6">
        <f t="shared" si="2"/>
        <v>1.1686608228293558</v>
      </c>
      <c r="J24" s="6" t="e">
        <f t="shared" si="4"/>
        <v>#REF!</v>
      </c>
      <c r="K24" s="74">
        <v>148936</v>
      </c>
      <c r="L24" s="74">
        <v>62516</v>
      </c>
      <c r="N24" s="155"/>
      <c r="P24" s="155"/>
      <c r="Q24" s="227"/>
    </row>
    <row r="25" spans="1:18" s="1" customFormat="1" ht="20.25" customHeight="1">
      <c r="A25" s="222">
        <v>14</v>
      </c>
      <c r="B25" s="75" t="s">
        <v>158</v>
      </c>
      <c r="C25" s="74">
        <v>2800</v>
      </c>
      <c r="D25" s="74">
        <f>VLOOKUP(B25,'[1]1.1'!$B$11:$L$28,11,0)</f>
        <v>378</v>
      </c>
      <c r="E25" s="74" t="e">
        <f>VLOOKUP(B25,#REF!,8,0)</f>
        <v>#REF!</v>
      </c>
      <c r="F25" s="74" t="e">
        <f t="shared" si="0"/>
        <v>#REF!</v>
      </c>
      <c r="G25" s="6">
        <f>D25/C25</f>
        <v>0.13500000000000001</v>
      </c>
      <c r="H25" s="6" t="e">
        <f>F25/C25</f>
        <v>#REF!</v>
      </c>
      <c r="I25" s="6">
        <f>D25/L25</f>
        <v>0.65968586387434558</v>
      </c>
      <c r="J25" s="6" t="e">
        <f>F25/K25</f>
        <v>#REF!</v>
      </c>
      <c r="K25" s="74">
        <v>1299</v>
      </c>
      <c r="L25" s="74">
        <v>573</v>
      </c>
      <c r="N25" s="155"/>
      <c r="P25" s="155"/>
      <c r="Q25" s="227"/>
      <c r="R25" s="158"/>
    </row>
    <row r="26" spans="1:18" s="1" customFormat="1" ht="20.25" customHeight="1">
      <c r="A26" s="222">
        <v>15</v>
      </c>
      <c r="B26" s="75" t="s">
        <v>45</v>
      </c>
      <c r="C26" s="74">
        <v>4000</v>
      </c>
      <c r="D26" s="74">
        <f>VLOOKUP(B26,'[1]1.1'!$B$11:$L$28,11,0)</f>
        <v>0</v>
      </c>
      <c r="E26" s="74" t="e">
        <f>VLOOKUP(B26,#REF!,8,0)</f>
        <v>#REF!</v>
      </c>
      <c r="F26" s="74" t="e">
        <f t="shared" si="0"/>
        <v>#REF!</v>
      </c>
      <c r="G26" s="6">
        <f t="shared" si="1"/>
        <v>0</v>
      </c>
      <c r="H26" s="6" t="e">
        <f t="shared" si="3"/>
        <v>#REF!</v>
      </c>
      <c r="I26" s="6"/>
      <c r="J26" s="6" t="e">
        <f t="shared" si="4"/>
        <v>#REF!</v>
      </c>
      <c r="K26" s="74">
        <v>1674</v>
      </c>
      <c r="L26" s="74">
        <v>0</v>
      </c>
      <c r="N26" s="155"/>
      <c r="P26" s="155"/>
      <c r="Q26" s="227"/>
    </row>
    <row r="27" spans="1:18" s="1" customFormat="1" ht="20.25" customHeight="1">
      <c r="A27" s="222">
        <v>16</v>
      </c>
      <c r="B27" s="75" t="s">
        <v>46</v>
      </c>
      <c r="C27" s="74">
        <v>2190000</v>
      </c>
      <c r="D27" s="74">
        <f>VLOOKUP(B27,'[1]1.1'!$B$11:$L$28,11,0)</f>
        <v>738011</v>
      </c>
      <c r="E27" s="74" t="e">
        <f>VLOOKUP(B27,#REF!,8,0)</f>
        <v>#REF!</v>
      </c>
      <c r="F27" s="74" t="e">
        <f t="shared" si="0"/>
        <v>#REF!</v>
      </c>
      <c r="G27" s="6">
        <f t="shared" si="1"/>
        <v>0.33699132420091327</v>
      </c>
      <c r="H27" s="6" t="e">
        <f t="shared" si="3"/>
        <v>#REF!</v>
      </c>
      <c r="I27" s="6">
        <f t="shared" si="2"/>
        <v>1.0307963271793754</v>
      </c>
      <c r="J27" s="6" t="e">
        <f t="shared" si="4"/>
        <v>#REF!</v>
      </c>
      <c r="K27" s="74">
        <v>1180834</v>
      </c>
      <c r="L27" s="74">
        <v>715962</v>
      </c>
      <c r="N27" s="155"/>
      <c r="P27" s="155"/>
      <c r="Q27" s="227"/>
    </row>
    <row r="28" spans="1:18" s="157" customFormat="1" ht="20.25" customHeight="1">
      <c r="A28" s="228" t="s">
        <v>10</v>
      </c>
      <c r="B28" s="229" t="s">
        <v>215</v>
      </c>
      <c r="C28" s="230">
        <v>0</v>
      </c>
      <c r="D28" s="230">
        <v>0</v>
      </c>
      <c r="E28" s="230"/>
      <c r="F28" s="230"/>
      <c r="G28" s="231"/>
      <c r="H28" s="231"/>
      <c r="I28" s="231"/>
      <c r="J28" s="238">
        <f t="shared" ref="J28" si="7">F28/K28</f>
        <v>0</v>
      </c>
      <c r="K28" s="237">
        <v>880189</v>
      </c>
      <c r="L28" s="237">
        <v>449986</v>
      </c>
      <c r="N28" s="156"/>
      <c r="P28" s="156"/>
      <c r="Q28" s="227"/>
    </row>
    <row r="29" spans="1:18" s="157" customFormat="1" ht="20.25" customHeight="1">
      <c r="A29" s="228" t="s">
        <v>11</v>
      </c>
      <c r="B29" s="229" t="s">
        <v>47</v>
      </c>
      <c r="C29" s="271">
        <v>1700000</v>
      </c>
      <c r="D29" s="271">
        <v>529771</v>
      </c>
      <c r="E29" s="271" t="e">
        <f>VLOOKUP(B29,#REF!,8,0)</f>
        <v>#REF!</v>
      </c>
      <c r="F29" s="271" t="e">
        <f t="shared" si="0"/>
        <v>#REF!</v>
      </c>
      <c r="G29" s="272">
        <f t="shared" si="1"/>
        <v>0.31163000000000002</v>
      </c>
      <c r="H29" s="272" t="e">
        <f t="shared" si="3"/>
        <v>#REF!</v>
      </c>
      <c r="I29" s="272">
        <f t="shared" si="2"/>
        <v>1.1773055161716142</v>
      </c>
      <c r="J29" s="238" t="e">
        <f t="shared" si="4"/>
        <v>#REF!</v>
      </c>
      <c r="K29" s="237">
        <v>880189</v>
      </c>
      <c r="L29" s="237">
        <v>449986</v>
      </c>
      <c r="N29" s="156"/>
      <c r="P29" s="156"/>
      <c r="Q29" s="227"/>
    </row>
    <row r="30" spans="1:18" s="244" customFormat="1" ht="21" customHeight="1">
      <c r="A30" s="239">
        <v>1</v>
      </c>
      <c r="B30" s="240" t="s">
        <v>205</v>
      </c>
      <c r="C30" s="241"/>
      <c r="D30" s="241"/>
      <c r="E30" s="242"/>
      <c r="F30" s="242"/>
      <c r="G30" s="243"/>
      <c r="H30" s="240"/>
      <c r="I30" s="240"/>
    </row>
    <row r="31" spans="1:18" s="244" customFormat="1" ht="21" customHeight="1">
      <c r="A31" s="239">
        <f>A30+1</f>
        <v>2</v>
      </c>
      <c r="B31" s="240" t="s">
        <v>206</v>
      </c>
      <c r="C31" s="241"/>
      <c r="D31" s="241"/>
      <c r="E31" s="242"/>
      <c r="F31" s="242"/>
      <c r="G31" s="243"/>
      <c r="H31" s="240"/>
      <c r="I31" s="240"/>
    </row>
    <row r="32" spans="1:18" s="244" customFormat="1" ht="21" customHeight="1">
      <c r="A32" s="239">
        <f>A31+1</f>
        <v>3</v>
      </c>
      <c r="B32" s="240" t="s">
        <v>207</v>
      </c>
      <c r="C32" s="241"/>
      <c r="D32" s="241"/>
      <c r="E32" s="242"/>
      <c r="F32" s="242"/>
      <c r="G32" s="243"/>
      <c r="H32" s="240"/>
      <c r="I32" s="240"/>
    </row>
    <row r="33" spans="1:14" s="244" customFormat="1">
      <c r="A33" s="239">
        <f>A32+1</f>
        <v>4</v>
      </c>
      <c r="B33" s="245" t="s">
        <v>208</v>
      </c>
      <c r="C33" s="241"/>
      <c r="D33" s="241"/>
      <c r="E33" s="242"/>
      <c r="F33" s="242"/>
      <c r="G33" s="243"/>
      <c r="H33" s="240"/>
      <c r="I33" s="240"/>
    </row>
    <row r="34" spans="1:14" s="244" customFormat="1">
      <c r="A34" s="239">
        <v>5</v>
      </c>
      <c r="B34" s="246" t="s">
        <v>209</v>
      </c>
      <c r="C34" s="241"/>
      <c r="D34" s="241"/>
      <c r="E34" s="242"/>
      <c r="F34" s="242"/>
      <c r="G34" s="243"/>
      <c r="H34" s="240"/>
      <c r="I34" s="240"/>
    </row>
    <row r="35" spans="1:14" s="244" customFormat="1" ht="21" customHeight="1">
      <c r="A35" s="239">
        <v>6</v>
      </c>
      <c r="B35" s="240" t="s">
        <v>210</v>
      </c>
      <c r="C35" s="241"/>
      <c r="D35" s="241"/>
      <c r="E35" s="242"/>
      <c r="F35" s="242"/>
      <c r="G35" s="243"/>
      <c r="H35" s="240"/>
      <c r="I35" s="240"/>
    </row>
    <row r="36" spans="1:14" s="252" customFormat="1" ht="21" customHeight="1">
      <c r="A36" s="247" t="s">
        <v>119</v>
      </c>
      <c r="B36" s="248" t="s">
        <v>211</v>
      </c>
      <c r="C36" s="249"/>
      <c r="D36" s="249"/>
      <c r="E36" s="250"/>
      <c r="F36" s="250"/>
      <c r="G36" s="251"/>
      <c r="H36" s="248"/>
      <c r="I36" s="248"/>
    </row>
    <row r="37" spans="1:14" s="252" customFormat="1" ht="19.8" customHeight="1">
      <c r="A37" s="247" t="s">
        <v>3</v>
      </c>
      <c r="B37" s="253" t="s">
        <v>212</v>
      </c>
      <c r="C37" s="249">
        <v>10563500</v>
      </c>
      <c r="D37" s="249">
        <v>3382220</v>
      </c>
      <c r="E37" s="250">
        <f>D37/C37</f>
        <v>0.32017986462820086</v>
      </c>
      <c r="F37" s="250">
        <f>D37/G37</f>
        <v>10563500</v>
      </c>
      <c r="G37" s="250">
        <f>D37/C37</f>
        <v>0.32017986462820086</v>
      </c>
      <c r="H37" s="250">
        <f>F37/I37</f>
        <v>8778932.6155315824</v>
      </c>
      <c r="I37" s="250">
        <f>D37/N37</f>
        <v>1.2032784009882</v>
      </c>
      <c r="N37" s="273">
        <v>2810837.456421</v>
      </c>
    </row>
    <row r="38" spans="1:14" s="244" customFormat="1" ht="21" customHeight="1">
      <c r="A38" s="239">
        <v>1</v>
      </c>
      <c r="B38" s="254" t="s">
        <v>213</v>
      </c>
      <c r="C38" s="255"/>
      <c r="D38" s="255"/>
      <c r="E38" s="242"/>
      <c r="F38" s="242"/>
      <c r="G38" s="243"/>
      <c r="H38" s="240"/>
      <c r="I38" s="240"/>
    </row>
    <row r="39" spans="1:14" s="244" customFormat="1" ht="21" customHeight="1">
      <c r="A39" s="256">
        <v>2</v>
      </c>
      <c r="B39" s="257" t="s">
        <v>214</v>
      </c>
      <c r="C39" s="258"/>
      <c r="D39" s="258"/>
      <c r="E39" s="259"/>
      <c r="F39" s="259"/>
      <c r="G39" s="260"/>
      <c r="H39" s="261"/>
      <c r="I39" s="261"/>
    </row>
    <row r="40" spans="1:14" s="157" customFormat="1" ht="13.5" customHeight="1">
      <c r="A40" s="172"/>
      <c r="B40" s="4"/>
      <c r="C40" s="178"/>
      <c r="D40" s="262"/>
      <c r="E40" s="262"/>
      <c r="F40" s="262"/>
      <c r="G40" s="263"/>
      <c r="H40" s="263"/>
      <c r="I40" s="263"/>
      <c r="J40" s="263"/>
      <c r="K40" s="262"/>
      <c r="L40" s="262"/>
    </row>
    <row r="41" spans="1:14" s="157" customFormat="1" ht="15" customHeight="1">
      <c r="A41" s="221"/>
      <c r="B41" s="18"/>
      <c r="C41" s="18"/>
      <c r="D41" s="262"/>
      <c r="E41" s="262"/>
      <c r="F41" s="262"/>
      <c r="G41" s="263"/>
      <c r="H41" s="263"/>
      <c r="I41" s="263"/>
      <c r="J41" s="263"/>
      <c r="K41" s="262"/>
      <c r="L41" s="262"/>
    </row>
    <row r="42" spans="1:14">
      <c r="C42" s="18"/>
    </row>
    <row r="43" spans="1:14">
      <c r="C43" s="18"/>
      <c r="D43" s="23"/>
    </row>
  </sheetData>
  <mergeCells count="12">
    <mergeCell ref="A2:J2"/>
    <mergeCell ref="G4:J4"/>
    <mergeCell ref="E5:E6"/>
    <mergeCell ref="F5:F6"/>
    <mergeCell ref="K5:K6"/>
    <mergeCell ref="A3:J3"/>
    <mergeCell ref="L5:L6"/>
    <mergeCell ref="G5:J5"/>
    <mergeCell ref="A5:A6"/>
    <mergeCell ref="B5:B6"/>
    <mergeCell ref="C5:C6"/>
    <mergeCell ref="D5:D6"/>
  </mergeCells>
  <phoneticPr fontId="0" type="noConversion"/>
  <printOptions horizontalCentered="1"/>
  <pageMargins left="0.59055118110236227" right="0.19685039370078741" top="0.39370078740157483" bottom="0.39370078740157483" header="0.15748031496062992" footer="0.1574803149606299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topLeftCell="A55" workbookViewId="0">
      <selection activeCell="B34" sqref="B34"/>
    </sheetView>
  </sheetViews>
  <sheetFormatPr defaultColWidth="8" defaultRowHeight="16.8"/>
  <cols>
    <col min="1" max="1" width="6.5" style="79" customWidth="1"/>
    <col min="2" max="2" width="48.59765625" style="82" customWidth="1"/>
    <col min="3" max="3" width="11.59765625" style="149" customWidth="1"/>
    <col min="4" max="4" width="10.796875" style="149" hidden="1" customWidth="1"/>
    <col min="5" max="5" width="9.796875" style="149" customWidth="1"/>
    <col min="6" max="6" width="9.796875" style="149" hidden="1" customWidth="1"/>
    <col min="7" max="7" width="11.09765625" style="149" hidden="1" customWidth="1"/>
    <col min="8" max="8" width="9.296875" style="149" customWidth="1"/>
    <col min="9" max="9" width="10.09765625" style="82" customWidth="1"/>
    <col min="10" max="11" width="9.796875" style="82" hidden="1" customWidth="1"/>
    <col min="12" max="12" width="8" style="82"/>
    <col min="13" max="13" width="13.5" style="82" bestFit="1" customWidth="1"/>
    <col min="14" max="16" width="11.69921875" style="82" customWidth="1"/>
    <col min="17" max="16384" width="8" style="82"/>
  </cols>
  <sheetData>
    <row r="1" spans="1:19" ht="17.399999999999999">
      <c r="A1" s="270" t="s">
        <v>203</v>
      </c>
      <c r="B1" s="80"/>
      <c r="C1" s="80"/>
      <c r="D1" s="177"/>
      <c r="F1" s="177"/>
      <c r="G1" s="177"/>
      <c r="H1" s="177" t="s">
        <v>220</v>
      </c>
      <c r="I1" s="81"/>
      <c r="J1" s="81"/>
      <c r="K1" s="81" t="s">
        <v>60</v>
      </c>
    </row>
    <row r="2" spans="1:19" s="83" customFormat="1" ht="20.399999999999999">
      <c r="A2" s="300" t="s">
        <v>243</v>
      </c>
      <c r="B2" s="300"/>
      <c r="C2" s="300"/>
      <c r="D2" s="300"/>
      <c r="E2" s="300"/>
      <c r="F2" s="300"/>
      <c r="G2" s="300"/>
      <c r="H2" s="300"/>
      <c r="I2" s="300"/>
      <c r="J2" s="300"/>
      <c r="K2" s="300"/>
    </row>
    <row r="3" spans="1:19" s="83" customFormat="1" ht="18">
      <c r="A3" s="301" t="s">
        <v>240</v>
      </c>
      <c r="B3" s="301"/>
      <c r="C3" s="301"/>
      <c r="D3" s="301"/>
      <c r="E3" s="301"/>
      <c r="F3" s="301"/>
      <c r="G3" s="301"/>
      <c r="H3" s="301"/>
      <c r="I3" s="301"/>
      <c r="J3" s="301"/>
      <c r="K3" s="301"/>
    </row>
    <row r="4" spans="1:19" s="83" customFormat="1">
      <c r="A4" s="84"/>
      <c r="C4" s="85"/>
      <c r="D4" s="86"/>
      <c r="E4" s="86"/>
      <c r="F4" s="86"/>
      <c r="G4" s="86"/>
      <c r="H4" s="86"/>
      <c r="I4" s="176"/>
      <c r="J4" s="176"/>
      <c r="K4" s="176" t="s">
        <v>169</v>
      </c>
    </row>
    <row r="5" spans="1:19" s="87" customFormat="1" ht="46.8">
      <c r="A5" s="302" t="s">
        <v>61</v>
      </c>
      <c r="B5" s="302" t="s">
        <v>20</v>
      </c>
      <c r="C5" s="303" t="s">
        <v>189</v>
      </c>
      <c r="D5" s="303" t="str">
        <f>[2]Bieu2.1!F5</f>
        <v>Ước thực hiện tháng 03</v>
      </c>
      <c r="E5" s="304" t="s">
        <v>238</v>
      </c>
      <c r="F5" s="305" t="s">
        <v>190</v>
      </c>
      <c r="G5" s="305" t="s">
        <v>191</v>
      </c>
      <c r="H5" s="303" t="s">
        <v>241</v>
      </c>
      <c r="I5" s="303"/>
      <c r="J5" s="303"/>
      <c r="K5" s="303"/>
      <c r="N5" s="173" t="s">
        <v>199</v>
      </c>
      <c r="O5" s="173" t="s">
        <v>181</v>
      </c>
      <c r="P5" s="173" t="s">
        <v>200</v>
      </c>
    </row>
    <row r="6" spans="1:19" s="87" customFormat="1" ht="15.6" hidden="1">
      <c r="A6" s="302"/>
      <c r="B6" s="302"/>
      <c r="C6" s="303"/>
      <c r="D6" s="303"/>
      <c r="E6" s="305"/>
      <c r="F6" s="305"/>
      <c r="G6" s="305"/>
      <c r="H6" s="298" t="str">
        <f>[2]Bieu2.1!R6</f>
        <v>UTH Quý I</v>
      </c>
      <c r="I6" s="298"/>
      <c r="J6" s="299" t="s">
        <v>62</v>
      </c>
      <c r="K6" s="299"/>
      <c r="M6" s="173" t="s">
        <v>179</v>
      </c>
      <c r="N6" s="167">
        <f>N7+N8</f>
        <v>1429279.119648</v>
      </c>
      <c r="O6" s="167">
        <f>O7+O8</f>
        <v>4547905</v>
      </c>
      <c r="P6" s="167">
        <f>P7+P8</f>
        <v>1600609.3719910001</v>
      </c>
      <c r="Q6" s="164">
        <f>P6/O6</f>
        <v>0.35194432865044456</v>
      </c>
      <c r="R6" s="164">
        <f>P6/N6</f>
        <v>1.1198717941007876</v>
      </c>
      <c r="S6" s="168">
        <f>1-R6</f>
        <v>-0.11987179410078763</v>
      </c>
    </row>
    <row r="7" spans="1:19" s="87" customFormat="1" ht="31.2" customHeight="1">
      <c r="A7" s="302"/>
      <c r="B7" s="302"/>
      <c r="C7" s="303"/>
      <c r="D7" s="303"/>
      <c r="E7" s="305"/>
      <c r="F7" s="305"/>
      <c r="G7" s="305"/>
      <c r="H7" s="174" t="s">
        <v>63</v>
      </c>
      <c r="I7" s="174" t="s">
        <v>54</v>
      </c>
      <c r="J7" s="175" t="s">
        <v>63</v>
      </c>
      <c r="K7" s="175" t="s">
        <v>54</v>
      </c>
      <c r="M7" s="103" t="s">
        <v>180</v>
      </c>
      <c r="N7" s="165">
        <v>471895.661678</v>
      </c>
      <c r="O7" s="165">
        <f>C74+C86</f>
        <v>450145</v>
      </c>
      <c r="P7" s="165">
        <f>E74+E86</f>
        <v>334353.271206</v>
      </c>
      <c r="Q7" s="153">
        <f>P7/O7</f>
        <v>0.74276793301269595</v>
      </c>
      <c r="R7" s="153">
        <f>P7/N7</f>
        <v>0.70853219971779979</v>
      </c>
      <c r="S7" s="169">
        <f>1-R7</f>
        <v>0.29146780028220021</v>
      </c>
    </row>
    <row r="8" spans="1:19" s="90" customFormat="1" ht="15.6">
      <c r="A8" s="88" t="s">
        <v>2</v>
      </c>
      <c r="B8" s="88" t="s">
        <v>3</v>
      </c>
      <c r="C8" s="89">
        <v>1</v>
      </c>
      <c r="D8" s="89">
        <v>2</v>
      </c>
      <c r="E8" s="89">
        <v>2</v>
      </c>
      <c r="F8" s="89">
        <v>4</v>
      </c>
      <c r="G8" s="89" t="s">
        <v>168</v>
      </c>
      <c r="H8" s="89" t="s">
        <v>219</v>
      </c>
      <c r="I8" s="89">
        <v>4</v>
      </c>
      <c r="J8" s="89">
        <v>8</v>
      </c>
      <c r="K8" s="89">
        <v>9</v>
      </c>
      <c r="M8" s="103" t="s">
        <v>36</v>
      </c>
      <c r="N8" s="165">
        <v>957383.45796999999</v>
      </c>
      <c r="O8" s="165">
        <f>C11</f>
        <v>4097760</v>
      </c>
      <c r="P8" s="165">
        <f>E11</f>
        <v>1266256.1007850002</v>
      </c>
      <c r="Q8" s="153">
        <f>P8/O8</f>
        <v>0.30901177735762958</v>
      </c>
      <c r="R8" s="153">
        <f>P8/N8</f>
        <v>1.3226216624527045</v>
      </c>
      <c r="S8" s="169">
        <f>1-R8</f>
        <v>-0.32262166245270452</v>
      </c>
    </row>
    <row r="9" spans="1:19" s="94" customFormat="1" ht="15.6">
      <c r="A9" s="91"/>
      <c r="B9" s="91" t="s">
        <v>64</v>
      </c>
      <c r="C9" s="92">
        <v>13082121</v>
      </c>
      <c r="D9" s="92">
        <v>1024945.3522729999</v>
      </c>
      <c r="E9" s="92">
        <v>3228243.5416830005</v>
      </c>
      <c r="F9" s="92">
        <v>3013369.5442638998</v>
      </c>
      <c r="G9" s="92">
        <v>6220018.0859468998</v>
      </c>
      <c r="H9" s="93">
        <v>0.24676759538327162</v>
      </c>
      <c r="I9" s="93">
        <v>1.2089419649534054</v>
      </c>
      <c r="J9" s="93">
        <v>0.4754594523278679</v>
      </c>
      <c r="K9" s="93">
        <v>1.2186319646751453</v>
      </c>
      <c r="M9" s="87"/>
      <c r="N9" s="152"/>
      <c r="O9" s="152"/>
      <c r="P9" s="152"/>
      <c r="Q9" s="153"/>
      <c r="R9" s="153"/>
    </row>
    <row r="10" spans="1:19" s="94" customFormat="1" ht="15.6">
      <c r="A10" s="95" t="s">
        <v>2</v>
      </c>
      <c r="B10" s="96" t="s">
        <v>65</v>
      </c>
      <c r="C10" s="97">
        <v>12478225</v>
      </c>
      <c r="D10" s="97">
        <v>933969.35227299994</v>
      </c>
      <c r="E10" s="97">
        <v>2878580.8357220003</v>
      </c>
      <c r="F10" s="97">
        <v>2823615.0442638998</v>
      </c>
      <c r="G10" s="97">
        <v>5680600.8799858997</v>
      </c>
      <c r="H10" s="98">
        <v>0.23068832592151531</v>
      </c>
      <c r="I10" s="98">
        <v>1.3133452873124889</v>
      </c>
      <c r="J10" s="98">
        <v>0.45524110039576138</v>
      </c>
      <c r="K10" s="98">
        <v>1.2931629712966934</v>
      </c>
      <c r="M10" s="170">
        <v>2670304.8080620002</v>
      </c>
      <c r="N10" s="153">
        <f>E9/M10</f>
        <v>1.2089419649534054</v>
      </c>
      <c r="O10" s="163"/>
      <c r="P10" s="154"/>
      <c r="Q10" s="153"/>
      <c r="R10" s="153"/>
    </row>
    <row r="11" spans="1:19" s="103" customFormat="1" ht="15.6">
      <c r="A11" s="99" t="s">
        <v>9</v>
      </c>
      <c r="B11" s="100" t="s">
        <v>66</v>
      </c>
      <c r="C11" s="101">
        <v>4097760</v>
      </c>
      <c r="D11" s="101">
        <v>395800.852273</v>
      </c>
      <c r="E11" s="101">
        <v>1266256.1007850002</v>
      </c>
      <c r="F11" s="101">
        <v>1212926</v>
      </c>
      <c r="G11" s="101">
        <v>2457587.1007850002</v>
      </c>
      <c r="H11" s="102">
        <v>0.30901177735762958</v>
      </c>
      <c r="I11" s="102">
        <v>1.3226216624527045</v>
      </c>
      <c r="J11" s="102">
        <v>0.59973915036141701</v>
      </c>
      <c r="K11" s="102">
        <v>1.4068472873936519</v>
      </c>
      <c r="M11" s="87"/>
      <c r="N11" s="152"/>
      <c r="O11" s="163"/>
      <c r="P11" s="163"/>
      <c r="Q11" s="153"/>
      <c r="R11" s="153"/>
    </row>
    <row r="12" spans="1:19" s="103" customFormat="1" ht="15.6">
      <c r="A12" s="99" t="s">
        <v>170</v>
      </c>
      <c r="B12" s="100" t="s">
        <v>171</v>
      </c>
      <c r="C12" s="101">
        <v>4097760</v>
      </c>
      <c r="D12" s="101">
        <v>389374.852273</v>
      </c>
      <c r="E12" s="101">
        <v>1221911.1007850002</v>
      </c>
      <c r="F12" s="101">
        <v>1204176</v>
      </c>
      <c r="G12" s="101">
        <v>2426087.1007850002</v>
      </c>
      <c r="H12" s="102">
        <v>0.29819001131959905</v>
      </c>
      <c r="I12" s="102">
        <v>1.3841572242357594</v>
      </c>
      <c r="J12" s="102">
        <v>0.59205202373613885</v>
      </c>
      <c r="K12" s="102">
        <v>1.4954840012876658</v>
      </c>
    </row>
    <row r="13" spans="1:19" s="106" customFormat="1" ht="16.2" hidden="1">
      <c r="A13" s="104" t="s">
        <v>67</v>
      </c>
      <c r="B13" s="105" t="s">
        <v>165</v>
      </c>
      <c r="C13" s="57">
        <v>4097760</v>
      </c>
      <c r="D13" s="57">
        <v>389374.852273</v>
      </c>
      <c r="E13" s="57">
        <v>1221911.1007850002</v>
      </c>
      <c r="F13" s="57">
        <v>1204176</v>
      </c>
      <c r="G13" s="57">
        <v>2426087.1007850002</v>
      </c>
      <c r="H13" s="98">
        <v>0.29819001131959905</v>
      </c>
      <c r="I13" s="98">
        <v>1.3841572242357594</v>
      </c>
      <c r="J13" s="98">
        <v>0.59205202373613885</v>
      </c>
      <c r="K13" s="98">
        <v>1.4954840012876658</v>
      </c>
    </row>
    <row r="14" spans="1:19" s="109" customFormat="1" ht="15.6" hidden="1">
      <c r="A14" s="107" t="s">
        <v>15</v>
      </c>
      <c r="B14" s="108" t="s">
        <v>166</v>
      </c>
      <c r="C14" s="58">
        <v>591960</v>
      </c>
      <c r="D14" s="58">
        <v>38963.394499000002</v>
      </c>
      <c r="E14" s="58">
        <v>171952.92400599999</v>
      </c>
      <c r="F14" s="58">
        <v>162756</v>
      </c>
      <c r="G14" s="58">
        <v>334708.92400599999</v>
      </c>
      <c r="H14" s="150">
        <v>0.29048064735117235</v>
      </c>
      <c r="I14" s="150">
        <v>0.86164116954938397</v>
      </c>
      <c r="J14" s="150">
        <v>0.56542490034123927</v>
      </c>
      <c r="K14" s="150">
        <v>0.93694555092555043</v>
      </c>
    </row>
    <row r="15" spans="1:19" s="109" customFormat="1" ht="15.6" hidden="1">
      <c r="A15" s="107" t="s">
        <v>16</v>
      </c>
      <c r="B15" s="108" t="s">
        <v>161</v>
      </c>
      <c r="C15" s="58">
        <v>1260000</v>
      </c>
      <c r="D15" s="58">
        <v>78958.693128000014</v>
      </c>
      <c r="E15" s="58">
        <v>417637.21672000003</v>
      </c>
      <c r="F15" s="58">
        <v>378000</v>
      </c>
      <c r="G15" s="58">
        <v>795637.21672000003</v>
      </c>
      <c r="H15" s="150">
        <v>0.33145810850793656</v>
      </c>
      <c r="I15" s="150">
        <v>1.3178628002231061</v>
      </c>
      <c r="J15" s="150">
        <v>0.63145810850793649</v>
      </c>
      <c r="K15" s="150">
        <v>1.7268166550592594</v>
      </c>
    </row>
    <row r="16" spans="1:19" s="109" customFormat="1" ht="15.6" hidden="1">
      <c r="A16" s="107" t="s">
        <v>68</v>
      </c>
      <c r="B16" s="108" t="s">
        <v>69</v>
      </c>
      <c r="C16" s="58">
        <v>2190000</v>
      </c>
      <c r="D16" s="58">
        <v>270640.858932</v>
      </c>
      <c r="E16" s="58">
        <v>628178.13742799999</v>
      </c>
      <c r="F16" s="58">
        <v>657000</v>
      </c>
      <c r="G16" s="58">
        <v>1285178.1374280001</v>
      </c>
      <c r="H16" s="150">
        <v>0.28683933215890411</v>
      </c>
      <c r="I16" s="150">
        <v>1.7296964326217052</v>
      </c>
      <c r="J16" s="150">
        <v>0.58683933215890416</v>
      </c>
      <c r="K16" s="150">
        <v>1.6195731053905489</v>
      </c>
    </row>
    <row r="17" spans="1:11" s="109" customFormat="1" ht="15.6" hidden="1">
      <c r="A17" s="107" t="s">
        <v>70</v>
      </c>
      <c r="B17" s="108" t="s">
        <v>192</v>
      </c>
      <c r="C17" s="58">
        <v>34400</v>
      </c>
      <c r="D17" s="58">
        <v>0</v>
      </c>
      <c r="E17" s="58">
        <v>0</v>
      </c>
      <c r="F17" s="58"/>
      <c r="G17" s="58">
        <v>0</v>
      </c>
      <c r="H17" s="150">
        <v>0</v>
      </c>
      <c r="I17" s="150" t="s">
        <v>193</v>
      </c>
      <c r="J17" s="150">
        <v>0</v>
      </c>
      <c r="K17" s="150" t="s">
        <v>193</v>
      </c>
    </row>
    <row r="18" spans="1:11" s="106" customFormat="1" ht="16.2" hidden="1">
      <c r="A18" s="107" t="s">
        <v>194</v>
      </c>
      <c r="B18" s="108" t="s">
        <v>71</v>
      </c>
      <c r="C18" s="58">
        <v>21400</v>
      </c>
      <c r="D18" s="58">
        <v>811.90571400000044</v>
      </c>
      <c r="E18" s="58">
        <v>4142.8226310000009</v>
      </c>
      <c r="F18" s="58">
        <v>6420</v>
      </c>
      <c r="G18" s="58">
        <v>10562.822631000001</v>
      </c>
      <c r="H18" s="150">
        <v>0.19358984257009351</v>
      </c>
      <c r="I18" s="150">
        <v>1.3186864816127617</v>
      </c>
      <c r="J18" s="150">
        <v>0.49358984257009347</v>
      </c>
      <c r="K18" s="150">
        <v>0.98179092725910444</v>
      </c>
    </row>
    <row r="19" spans="1:11" s="103" customFormat="1" ht="16.2" hidden="1">
      <c r="A19" s="104" t="s">
        <v>72</v>
      </c>
      <c r="B19" s="105" t="s">
        <v>73</v>
      </c>
      <c r="C19" s="57">
        <v>4097760</v>
      </c>
      <c r="D19" s="57">
        <v>389374.852273</v>
      </c>
      <c r="E19" s="57">
        <v>1221911.1007849998</v>
      </c>
      <c r="F19" s="57">
        <v>1204176</v>
      </c>
      <c r="G19" s="57">
        <v>2426087.1007849998</v>
      </c>
      <c r="H19" s="98">
        <v>0.29819001131959894</v>
      </c>
      <c r="I19" s="98">
        <v>1.3841572242357587</v>
      </c>
      <c r="J19" s="98">
        <v>0.59205202373613874</v>
      </c>
      <c r="K19" s="98">
        <v>1.4954840012876658</v>
      </c>
    </row>
    <row r="20" spans="1:11" s="103" customFormat="1" ht="15.6" hidden="1">
      <c r="A20" s="110"/>
      <c r="B20" s="111" t="s">
        <v>74</v>
      </c>
      <c r="C20" s="58">
        <v>105050</v>
      </c>
      <c r="D20" s="58">
        <v>9017.5797310000016</v>
      </c>
      <c r="E20" s="58">
        <v>24761.669044000002</v>
      </c>
      <c r="F20" s="58">
        <v>31515</v>
      </c>
      <c r="G20" s="58">
        <v>56276.669044000002</v>
      </c>
      <c r="H20" s="150">
        <v>0.23571317509757261</v>
      </c>
      <c r="I20" s="150">
        <v>0.57533905060846413</v>
      </c>
      <c r="J20" s="150">
        <v>0.53571317509757266</v>
      </c>
      <c r="K20" s="150">
        <v>0.63573376268365611</v>
      </c>
    </row>
    <row r="21" spans="1:11" s="103" customFormat="1" ht="15.6" hidden="1">
      <c r="A21" s="110"/>
      <c r="B21" s="111" t="s">
        <v>75</v>
      </c>
      <c r="C21" s="58">
        <v>19500</v>
      </c>
      <c r="D21" s="58">
        <v>5425</v>
      </c>
      <c r="E21" s="58">
        <v>28013.452802</v>
      </c>
      <c r="F21" s="58">
        <v>25850</v>
      </c>
      <c r="G21" s="58">
        <v>53863.452802</v>
      </c>
      <c r="H21" s="150">
        <v>1.4365873231794872</v>
      </c>
      <c r="I21" s="150">
        <v>1.6167339647556362</v>
      </c>
      <c r="J21" s="150">
        <v>2.7622283488205128</v>
      </c>
      <c r="K21" s="150">
        <v>0.98260528327067831</v>
      </c>
    </row>
    <row r="22" spans="1:11" s="103" customFormat="1" ht="15.6" hidden="1">
      <c r="A22" s="110"/>
      <c r="B22" s="111" t="s">
        <v>76</v>
      </c>
      <c r="C22" s="58">
        <v>10400</v>
      </c>
      <c r="D22" s="58">
        <v>10711.394214</v>
      </c>
      <c r="E22" s="58">
        <v>60602.211605999997</v>
      </c>
      <c r="F22" s="58">
        <v>60000</v>
      </c>
      <c r="G22" s="58">
        <v>120602.211606</v>
      </c>
      <c r="H22" s="150">
        <v>5.8271357313461536</v>
      </c>
      <c r="I22" s="150">
        <v>0.83386450205879059</v>
      </c>
      <c r="J22" s="150">
        <v>11.596366500576924</v>
      </c>
      <c r="K22" s="150">
        <v>0.83003157449607434</v>
      </c>
    </row>
    <row r="23" spans="1:11" s="103" customFormat="1" ht="15.6" hidden="1">
      <c r="A23" s="110"/>
      <c r="B23" s="111" t="s">
        <v>77</v>
      </c>
      <c r="C23" s="58">
        <v>0</v>
      </c>
      <c r="D23" s="58">
        <v>0</v>
      </c>
      <c r="E23" s="58">
        <v>0</v>
      </c>
      <c r="F23" s="58">
        <v>0</v>
      </c>
      <c r="G23" s="58">
        <v>0</v>
      </c>
      <c r="H23" s="150" t="s">
        <v>193</v>
      </c>
      <c r="I23" s="150" t="s">
        <v>193</v>
      </c>
      <c r="J23" s="150" t="s">
        <v>193</v>
      </c>
      <c r="K23" s="150" t="s">
        <v>193</v>
      </c>
    </row>
    <row r="24" spans="1:11" s="103" customFormat="1" ht="15.6" hidden="1">
      <c r="A24" s="110"/>
      <c r="B24" s="111" t="s">
        <v>78</v>
      </c>
      <c r="C24" s="58">
        <v>22000</v>
      </c>
      <c r="D24" s="58">
        <v>10668.717643</v>
      </c>
      <c r="E24" s="58">
        <v>11499.727999999999</v>
      </c>
      <c r="F24" s="58">
        <v>6600</v>
      </c>
      <c r="G24" s="58">
        <v>18099.727999999999</v>
      </c>
      <c r="H24" s="150">
        <v>0.52271490909090901</v>
      </c>
      <c r="I24" s="150">
        <v>28.881815327816359</v>
      </c>
      <c r="J24" s="150">
        <v>0.82271490909090905</v>
      </c>
      <c r="K24" s="150">
        <v>5.2614014782015071</v>
      </c>
    </row>
    <row r="25" spans="1:11" s="103" customFormat="1" ht="15.6" hidden="1">
      <c r="A25" s="110"/>
      <c r="B25" s="111" t="s">
        <v>79</v>
      </c>
      <c r="C25" s="58">
        <v>96580</v>
      </c>
      <c r="D25" s="58">
        <v>14328.539441000001</v>
      </c>
      <c r="E25" s="58">
        <v>59787.066743000003</v>
      </c>
      <c r="F25" s="58">
        <v>57948</v>
      </c>
      <c r="G25" s="58">
        <v>117735.066743</v>
      </c>
      <c r="H25" s="150">
        <v>0.61904190042451857</v>
      </c>
      <c r="I25" s="150">
        <v>8.5058910545306787</v>
      </c>
      <c r="J25" s="150">
        <v>1.2190419004245185</v>
      </c>
      <c r="K25" s="150">
        <v>5.4880978922614769</v>
      </c>
    </row>
    <row r="26" spans="1:11" s="103" customFormat="1" ht="15.6" hidden="1">
      <c r="A26" s="110"/>
      <c r="B26" s="111" t="s">
        <v>80</v>
      </c>
      <c r="C26" s="58">
        <v>0</v>
      </c>
      <c r="D26" s="58">
        <v>0</v>
      </c>
      <c r="E26" s="58">
        <v>0</v>
      </c>
      <c r="F26" s="58">
        <v>0</v>
      </c>
      <c r="G26" s="58">
        <v>0</v>
      </c>
      <c r="H26" s="150" t="s">
        <v>193</v>
      </c>
      <c r="I26" s="150">
        <v>0</v>
      </c>
      <c r="J26" s="150" t="s">
        <v>193</v>
      </c>
      <c r="K26" s="150">
        <v>0</v>
      </c>
    </row>
    <row r="27" spans="1:11" s="103" customFormat="1" ht="15.6" hidden="1">
      <c r="A27" s="110"/>
      <c r="B27" s="111" t="s">
        <v>81</v>
      </c>
      <c r="C27" s="58">
        <v>0</v>
      </c>
      <c r="D27" s="58">
        <v>3900</v>
      </c>
      <c r="E27" s="58">
        <v>5043.7442549999996</v>
      </c>
      <c r="F27" s="58">
        <v>0</v>
      </c>
      <c r="G27" s="58">
        <v>5043.7442549999996</v>
      </c>
      <c r="H27" s="150" t="s">
        <v>193</v>
      </c>
      <c r="I27" s="150">
        <v>3.6367713737558467</v>
      </c>
      <c r="J27" s="150" t="s">
        <v>193</v>
      </c>
      <c r="K27" s="150">
        <v>3.6367713737558467</v>
      </c>
    </row>
    <row r="28" spans="1:11" s="103" customFormat="1" ht="15.6" hidden="1">
      <c r="A28" s="110"/>
      <c r="B28" s="111" t="s">
        <v>82</v>
      </c>
      <c r="C28" s="58">
        <v>443596</v>
      </c>
      <c r="D28" s="58">
        <v>36642.070250999997</v>
      </c>
      <c r="E28" s="58">
        <v>163399.97462599998</v>
      </c>
      <c r="F28" s="58">
        <v>133078.79999999999</v>
      </c>
      <c r="G28" s="58">
        <v>296478.77462599997</v>
      </c>
      <c r="H28" s="150">
        <v>0.36835312903182171</v>
      </c>
      <c r="I28" s="150">
        <v>3.9563547075850494</v>
      </c>
      <c r="J28" s="150">
        <v>0.66835312903182165</v>
      </c>
      <c r="K28" s="150">
        <v>4.1960130107923748</v>
      </c>
    </row>
    <row r="29" spans="1:11" s="103" customFormat="1" ht="15.6" hidden="1">
      <c r="A29" s="110"/>
      <c r="B29" s="111" t="s">
        <v>83</v>
      </c>
      <c r="C29" s="58">
        <v>1636817</v>
      </c>
      <c r="D29" s="58">
        <v>262254.82511099998</v>
      </c>
      <c r="E29" s="58">
        <v>824059.121224</v>
      </c>
      <c r="F29" s="58">
        <v>855214.20000000007</v>
      </c>
      <c r="G29" s="58">
        <v>1679273.3212240001</v>
      </c>
      <c r="H29" s="150">
        <v>0.50345220096321086</v>
      </c>
      <c r="I29" s="150">
        <v>1.2475267353711295</v>
      </c>
      <c r="J29" s="150">
        <v>1.0259383432747828</v>
      </c>
      <c r="K29" s="150">
        <v>1.4517650380133691</v>
      </c>
    </row>
    <row r="30" spans="1:11" s="103" customFormat="1" ht="31.2" hidden="1">
      <c r="A30" s="110"/>
      <c r="B30" s="111" t="s">
        <v>84</v>
      </c>
      <c r="C30" s="58">
        <v>9900</v>
      </c>
      <c r="D30" s="58">
        <v>9859.5225140000002</v>
      </c>
      <c r="E30" s="58">
        <v>17250.933179</v>
      </c>
      <c r="F30" s="58">
        <v>2970</v>
      </c>
      <c r="G30" s="58">
        <v>20220.933179</v>
      </c>
      <c r="H30" s="150">
        <v>1.7425185029292929</v>
      </c>
      <c r="I30" s="150">
        <v>0.47326424930013716</v>
      </c>
      <c r="J30" s="150">
        <v>2.0425185029292927</v>
      </c>
      <c r="K30" s="150">
        <v>0.27061355942896914</v>
      </c>
    </row>
    <row r="31" spans="1:11" s="103" customFormat="1" ht="15.6" hidden="1">
      <c r="A31" s="110"/>
      <c r="B31" s="111" t="s">
        <v>85</v>
      </c>
      <c r="C31" s="58">
        <v>20000</v>
      </c>
      <c r="D31" s="58">
        <v>2397.703368</v>
      </c>
      <c r="E31" s="58">
        <v>3323.699306</v>
      </c>
      <c r="F31" s="58">
        <v>6000</v>
      </c>
      <c r="G31" s="58">
        <v>9323.6993060000004</v>
      </c>
      <c r="H31" s="150">
        <v>0.16618496529999999</v>
      </c>
      <c r="I31" s="150">
        <v>2.1460966654686633</v>
      </c>
      <c r="J31" s="150">
        <v>0.46618496530000003</v>
      </c>
      <c r="K31" s="150">
        <v>2.260337611757163</v>
      </c>
    </row>
    <row r="32" spans="1:11" s="103" customFormat="1" ht="31.2" hidden="1">
      <c r="A32" s="110"/>
      <c r="B32" s="111" t="s">
        <v>86</v>
      </c>
      <c r="C32" s="58">
        <v>1733917</v>
      </c>
      <c r="D32" s="58">
        <v>24169.5</v>
      </c>
      <c r="E32" s="58">
        <v>24169.5</v>
      </c>
      <c r="F32" s="58">
        <v>25000</v>
      </c>
      <c r="G32" s="58">
        <v>49169.5</v>
      </c>
      <c r="H32" s="150">
        <v>1.3939248533811019E-2</v>
      </c>
      <c r="I32" s="150" t="s">
        <v>193</v>
      </c>
      <c r="J32" s="150">
        <v>2.8357470397948691E-2</v>
      </c>
      <c r="K32" s="150" t="s">
        <v>193</v>
      </c>
    </row>
    <row r="33" spans="1:11" s="103" customFormat="1" ht="15.6" hidden="1">
      <c r="A33" s="110"/>
      <c r="B33" s="111" t="s">
        <v>87</v>
      </c>
      <c r="C33" s="58">
        <v>0</v>
      </c>
      <c r="D33" s="58">
        <v>0</v>
      </c>
      <c r="E33" s="58">
        <v>0</v>
      </c>
      <c r="F33" s="58"/>
      <c r="G33" s="58">
        <v>0</v>
      </c>
      <c r="H33" s="150" t="s">
        <v>193</v>
      </c>
      <c r="I33" s="150" t="s">
        <v>193</v>
      </c>
      <c r="J33" s="150" t="s">
        <v>193</v>
      </c>
      <c r="K33" s="150" t="s">
        <v>193</v>
      </c>
    </row>
    <row r="34" spans="1:11" s="103" customFormat="1" ht="64.8">
      <c r="A34" s="112" t="s">
        <v>172</v>
      </c>
      <c r="B34" s="113" t="s">
        <v>173</v>
      </c>
      <c r="C34" s="60">
        <v>0</v>
      </c>
      <c r="D34" s="60">
        <v>6426</v>
      </c>
      <c r="E34" s="60">
        <v>44345</v>
      </c>
      <c r="F34" s="60">
        <v>8750</v>
      </c>
      <c r="G34" s="60">
        <v>31500</v>
      </c>
      <c r="H34" s="102" t="s">
        <v>193</v>
      </c>
      <c r="I34" s="102">
        <v>0.59443699731903488</v>
      </c>
      <c r="J34" s="102" t="s">
        <v>193</v>
      </c>
      <c r="K34" s="102">
        <v>0.25280898876404495</v>
      </c>
    </row>
    <row r="35" spans="1:11" s="103" customFormat="1" ht="15.6" hidden="1">
      <c r="A35" s="114" t="s">
        <v>48</v>
      </c>
      <c r="B35" s="108" t="s">
        <v>174</v>
      </c>
      <c r="C35" s="58">
        <v>0</v>
      </c>
      <c r="D35" s="58">
        <v>0</v>
      </c>
      <c r="E35" s="58">
        <v>0</v>
      </c>
      <c r="F35" s="58"/>
      <c r="G35" s="58">
        <v>0</v>
      </c>
      <c r="H35" s="150" t="s">
        <v>193</v>
      </c>
      <c r="I35" s="150" t="s">
        <v>193</v>
      </c>
      <c r="J35" s="150" t="s">
        <v>193</v>
      </c>
      <c r="K35" s="150" t="s">
        <v>193</v>
      </c>
    </row>
    <row r="36" spans="1:11" s="103" customFormat="1" ht="15.6" hidden="1">
      <c r="A36" s="114" t="s">
        <v>49</v>
      </c>
      <c r="B36" s="108" t="s">
        <v>175</v>
      </c>
      <c r="C36" s="58">
        <v>0</v>
      </c>
      <c r="D36" s="58">
        <v>0</v>
      </c>
      <c r="E36" s="58">
        <v>30900</v>
      </c>
      <c r="F36" s="58"/>
      <c r="G36" s="58">
        <v>30900</v>
      </c>
      <c r="H36" s="150" t="s">
        <v>193</v>
      </c>
      <c r="I36" s="150">
        <v>0.41420911528150134</v>
      </c>
      <c r="J36" s="150" t="s">
        <v>193</v>
      </c>
      <c r="K36" s="150">
        <v>0.2479935794542536</v>
      </c>
    </row>
    <row r="37" spans="1:11" s="103" customFormat="1" ht="15.6" hidden="1">
      <c r="A37" s="114" t="s">
        <v>92</v>
      </c>
      <c r="B37" s="108" t="s">
        <v>176</v>
      </c>
      <c r="C37" s="58">
        <v>0</v>
      </c>
      <c r="D37" s="58">
        <v>0</v>
      </c>
      <c r="E37" s="58">
        <v>0</v>
      </c>
      <c r="F37" s="58"/>
      <c r="G37" s="58">
        <v>0</v>
      </c>
      <c r="H37" s="150" t="s">
        <v>193</v>
      </c>
      <c r="I37" s="150" t="s">
        <v>193</v>
      </c>
      <c r="J37" s="150" t="s">
        <v>193</v>
      </c>
      <c r="K37" s="150" t="s">
        <v>193</v>
      </c>
    </row>
    <row r="38" spans="1:11" s="103" customFormat="1" ht="31.2" hidden="1">
      <c r="A38" s="114" t="s">
        <v>94</v>
      </c>
      <c r="B38" s="108" t="s">
        <v>195</v>
      </c>
      <c r="C38" s="58">
        <v>0</v>
      </c>
      <c r="D38" s="58">
        <v>0</v>
      </c>
      <c r="E38" s="58">
        <v>600</v>
      </c>
      <c r="F38" s="58"/>
      <c r="G38" s="58">
        <v>600</v>
      </c>
      <c r="H38" s="150" t="s">
        <v>193</v>
      </c>
      <c r="I38" s="150" t="s">
        <v>193</v>
      </c>
      <c r="J38" s="150" t="s">
        <v>193</v>
      </c>
      <c r="K38" s="150" t="s">
        <v>193</v>
      </c>
    </row>
    <row r="39" spans="1:11" s="103" customFormat="1" ht="78" hidden="1">
      <c r="A39" s="114" t="s">
        <v>96</v>
      </c>
      <c r="B39" s="108" t="s">
        <v>196</v>
      </c>
      <c r="C39" s="58">
        <v>0</v>
      </c>
      <c r="D39" s="58">
        <v>6426</v>
      </c>
      <c r="E39" s="58">
        <v>12845</v>
      </c>
      <c r="F39" s="58">
        <v>8750</v>
      </c>
      <c r="G39" s="58">
        <v>21595</v>
      </c>
      <c r="H39" s="150" t="s">
        <v>193</v>
      </c>
      <c r="I39" s="150" t="s">
        <v>193</v>
      </c>
      <c r="J39" s="150" t="s">
        <v>193</v>
      </c>
      <c r="K39" s="150" t="s">
        <v>193</v>
      </c>
    </row>
    <row r="40" spans="1:11" s="118" customFormat="1" ht="15.6">
      <c r="A40" s="99" t="s">
        <v>10</v>
      </c>
      <c r="B40" s="100" t="s">
        <v>88</v>
      </c>
      <c r="C40" s="101">
        <v>8126484</v>
      </c>
      <c r="D40" s="101">
        <v>533168.5</v>
      </c>
      <c r="E40" s="101">
        <v>1607052.1869089999</v>
      </c>
      <c r="F40" s="101">
        <v>1596858.7921068999</v>
      </c>
      <c r="G40" s="101">
        <v>3203910.9790159003</v>
      </c>
      <c r="H40" s="102">
        <v>0.19775491921340149</v>
      </c>
      <c r="I40" s="102">
        <v>1.3047114474689312</v>
      </c>
      <c r="J40" s="102">
        <v>0.39425549585969777</v>
      </c>
      <c r="K40" s="102">
        <v>1.2169852168126125</v>
      </c>
    </row>
    <row r="41" spans="1:11" s="118" customFormat="1" ht="15.6">
      <c r="A41" s="114">
        <v>1</v>
      </c>
      <c r="B41" s="115" t="s">
        <v>89</v>
      </c>
      <c r="C41" s="58">
        <v>800999</v>
      </c>
      <c r="D41" s="58">
        <v>48722</v>
      </c>
      <c r="E41" s="58">
        <v>73372.433854000003</v>
      </c>
      <c r="F41" s="58">
        <v>77041.055546700009</v>
      </c>
      <c r="G41" s="58">
        <v>150413.4894007</v>
      </c>
      <c r="H41" s="150">
        <v>9.1601155374725809E-2</v>
      </c>
      <c r="I41" s="150">
        <v>1.0559152790253183</v>
      </c>
      <c r="J41" s="150">
        <v>0.18778236851818791</v>
      </c>
      <c r="K41" s="150">
        <v>0.80267111624566045</v>
      </c>
    </row>
    <row r="42" spans="1:11" s="118" customFormat="1" ht="15.6">
      <c r="A42" s="116" t="s">
        <v>48</v>
      </c>
      <c r="B42" s="117" t="s">
        <v>90</v>
      </c>
      <c r="C42" s="58">
        <v>97626</v>
      </c>
      <c r="D42" s="59">
        <v>6366.5</v>
      </c>
      <c r="E42" s="58">
        <v>9019.4327740000008</v>
      </c>
      <c r="F42" s="58">
        <v>9470.4044127000016</v>
      </c>
      <c r="G42" s="58">
        <v>18489.837186700002</v>
      </c>
      <c r="H42" s="159">
        <v>9.2387609591707137E-2</v>
      </c>
      <c r="I42" s="159">
        <v>1.7998412140488602</v>
      </c>
      <c r="J42" s="159">
        <v>0.18939459966299962</v>
      </c>
      <c r="K42" s="159">
        <v>1.740953845069122</v>
      </c>
    </row>
    <row r="43" spans="1:11" s="118" customFormat="1" ht="15.6">
      <c r="A43" s="116" t="s">
        <v>49</v>
      </c>
      <c r="B43" s="117" t="s">
        <v>91</v>
      </c>
      <c r="C43" s="58">
        <v>55784</v>
      </c>
      <c r="D43" s="59">
        <v>3595.5</v>
      </c>
      <c r="E43" s="58">
        <v>7125.8024860000005</v>
      </c>
      <c r="F43" s="58">
        <v>7482.0926103000011</v>
      </c>
      <c r="G43" s="58">
        <v>14607.895096300002</v>
      </c>
      <c r="H43" s="159">
        <v>0.12773918123476266</v>
      </c>
      <c r="I43" s="159">
        <v>1.4241667173674546</v>
      </c>
      <c r="J43" s="159">
        <v>0.26186532153126346</v>
      </c>
      <c r="K43" s="159">
        <v>1.3873480792323463</v>
      </c>
    </row>
    <row r="44" spans="1:11" s="118" customFormat="1" ht="15.6">
      <c r="A44" s="116" t="s">
        <v>92</v>
      </c>
      <c r="B44" s="117" t="s">
        <v>93</v>
      </c>
      <c r="C44" s="58">
        <v>104165</v>
      </c>
      <c r="D44" s="59">
        <v>1700</v>
      </c>
      <c r="E44" s="58">
        <v>2530.2900879999997</v>
      </c>
      <c r="F44" s="58">
        <v>2656.8045923999998</v>
      </c>
      <c r="G44" s="58">
        <v>5187.0946803999996</v>
      </c>
      <c r="H44" s="159">
        <v>2.4291173503576055E-2</v>
      </c>
      <c r="I44" s="159">
        <v>3.569279081203506</v>
      </c>
      <c r="J44" s="159">
        <v>4.9796905682330916E-2</v>
      </c>
      <c r="K44" s="159">
        <v>0.110707329809592</v>
      </c>
    </row>
    <row r="45" spans="1:11" s="118" customFormat="1" ht="15.6">
      <c r="A45" s="116" t="s">
        <v>94</v>
      </c>
      <c r="B45" s="117" t="s">
        <v>95</v>
      </c>
      <c r="C45" s="58">
        <v>221245</v>
      </c>
      <c r="D45" s="59">
        <v>15257.5</v>
      </c>
      <c r="E45" s="58">
        <v>18055.148828999998</v>
      </c>
      <c r="F45" s="58">
        <v>18957.906270449999</v>
      </c>
      <c r="G45" s="58">
        <v>37013.055099449994</v>
      </c>
      <c r="H45" s="159">
        <v>8.1607036674275116E-2</v>
      </c>
      <c r="I45" s="159">
        <v>0.58901884400271165</v>
      </c>
      <c r="J45" s="159">
        <v>0.16729442518226398</v>
      </c>
      <c r="K45" s="159">
        <v>0.58597656946052123</v>
      </c>
    </row>
    <row r="46" spans="1:11" s="103" customFormat="1" ht="15.6">
      <c r="A46" s="116" t="s">
        <v>96</v>
      </c>
      <c r="B46" s="117" t="s">
        <v>97</v>
      </c>
      <c r="C46" s="58">
        <v>166529</v>
      </c>
      <c r="D46" s="59">
        <v>11798</v>
      </c>
      <c r="E46" s="58">
        <v>21726.161095000003</v>
      </c>
      <c r="F46" s="58">
        <v>22812.469149750003</v>
      </c>
      <c r="G46" s="58">
        <v>44538.630244750006</v>
      </c>
      <c r="H46" s="159">
        <v>0.13046473043734128</v>
      </c>
      <c r="I46" s="159">
        <v>0.93494899114985297</v>
      </c>
      <c r="J46" s="159">
        <v>0.26745269739654959</v>
      </c>
      <c r="K46" s="159">
        <v>0.98585367502447951</v>
      </c>
    </row>
    <row r="47" spans="1:11" s="103" customFormat="1" ht="15.6">
      <c r="A47" s="116" t="s">
        <v>98</v>
      </c>
      <c r="B47" s="117" t="s">
        <v>99</v>
      </c>
      <c r="C47" s="58">
        <v>155650</v>
      </c>
      <c r="D47" s="59">
        <v>10004.5</v>
      </c>
      <c r="E47" s="58">
        <v>14915.598581999999</v>
      </c>
      <c r="F47" s="58">
        <v>15661.3785111</v>
      </c>
      <c r="G47" s="58">
        <v>30576.977093099998</v>
      </c>
      <c r="H47" s="159">
        <v>9.5827809714102138E-2</v>
      </c>
      <c r="I47" s="159">
        <v>3.0610633056515093</v>
      </c>
      <c r="J47" s="159">
        <v>0.1964470099139094</v>
      </c>
      <c r="K47" s="159">
        <v>2.7684727937696221</v>
      </c>
    </row>
    <row r="48" spans="1:11" s="118" customFormat="1" ht="15.6">
      <c r="A48" s="114">
        <v>2</v>
      </c>
      <c r="B48" s="115" t="s">
        <v>100</v>
      </c>
      <c r="C48" s="58">
        <v>139178</v>
      </c>
      <c r="D48" s="59">
        <v>9622</v>
      </c>
      <c r="E48" s="58">
        <v>10631.258422000001</v>
      </c>
      <c r="F48" s="58">
        <v>11162.821343100002</v>
      </c>
      <c r="G48" s="58">
        <v>21794.079765100003</v>
      </c>
      <c r="H48" s="150">
        <v>7.6386055425426438E-2</v>
      </c>
      <c r="I48" s="159">
        <v>1.1656944659533901</v>
      </c>
      <c r="J48" s="159">
        <v>0.1565914136221242</v>
      </c>
      <c r="K48" s="159">
        <v>0.77312899963946036</v>
      </c>
    </row>
    <row r="49" spans="1:11" s="118" customFormat="1" ht="15.6">
      <c r="A49" s="114">
        <v>3</v>
      </c>
      <c r="B49" s="108" t="s">
        <v>101</v>
      </c>
      <c r="C49" s="119">
        <v>3552297</v>
      </c>
      <c r="D49" s="119">
        <v>247596.5</v>
      </c>
      <c r="E49" s="119">
        <v>713718.89075199992</v>
      </c>
      <c r="F49" s="119">
        <v>749404.83528959996</v>
      </c>
      <c r="G49" s="119">
        <v>1463123.7260416001</v>
      </c>
      <c r="H49" s="150">
        <v>0.20091757270070604</v>
      </c>
      <c r="I49" s="150">
        <v>1.3060637990523973</v>
      </c>
      <c r="J49" s="150">
        <v>0.41188102403644744</v>
      </c>
      <c r="K49" s="150">
        <v>1.2570656736292043</v>
      </c>
    </row>
    <row r="50" spans="1:11" s="103" customFormat="1" ht="15.6">
      <c r="A50" s="120" t="s">
        <v>48</v>
      </c>
      <c r="B50" s="121" t="s">
        <v>102</v>
      </c>
      <c r="C50" s="58">
        <v>3299400</v>
      </c>
      <c r="D50" s="59">
        <v>230171.5</v>
      </c>
      <c r="E50" s="58">
        <v>667395.63808099995</v>
      </c>
      <c r="F50" s="58">
        <v>700765.41998504999</v>
      </c>
      <c r="G50" s="58">
        <v>1368161.0580660501</v>
      </c>
      <c r="H50" s="159">
        <v>0.20227788024519608</v>
      </c>
      <c r="I50" s="159">
        <v>1.3001592922832579</v>
      </c>
      <c r="J50" s="159">
        <v>0.41466965450265203</v>
      </c>
      <c r="K50" s="159">
        <v>1.265201857839835</v>
      </c>
    </row>
    <row r="51" spans="1:11" s="103" customFormat="1" ht="15.6">
      <c r="A51" s="120" t="s">
        <v>49</v>
      </c>
      <c r="B51" s="121" t="s">
        <v>103</v>
      </c>
      <c r="C51" s="58">
        <v>252897</v>
      </c>
      <c r="D51" s="59">
        <v>17425</v>
      </c>
      <c r="E51" s="58">
        <v>46323.252671000002</v>
      </c>
      <c r="F51" s="58">
        <v>48639.415304550006</v>
      </c>
      <c r="G51" s="58">
        <v>94962.667975550008</v>
      </c>
      <c r="H51" s="159">
        <v>0.18317043172121458</v>
      </c>
      <c r="I51" s="159">
        <v>1.3975011311507439</v>
      </c>
      <c r="J51" s="159">
        <v>0.3754993850284899</v>
      </c>
      <c r="K51" s="159">
        <v>1.1504742703835431</v>
      </c>
    </row>
    <row r="52" spans="1:11" s="103" customFormat="1" ht="15.6">
      <c r="A52" s="114">
        <v>4</v>
      </c>
      <c r="B52" s="115" t="s">
        <v>104</v>
      </c>
      <c r="C52" s="58">
        <v>750186</v>
      </c>
      <c r="D52" s="59">
        <v>43649.5</v>
      </c>
      <c r="E52" s="58">
        <v>108495.920614</v>
      </c>
      <c r="F52" s="58">
        <v>113920.71664470001</v>
      </c>
      <c r="G52" s="58">
        <v>222416.63725870001</v>
      </c>
      <c r="H52" s="150">
        <v>0.14462536039595514</v>
      </c>
      <c r="I52" s="150">
        <v>1.4418484951091062</v>
      </c>
      <c r="J52" s="150">
        <v>0.29648198881170806</v>
      </c>
      <c r="K52" s="150">
        <v>1.1248018856001996</v>
      </c>
    </row>
    <row r="53" spans="1:11" s="103" customFormat="1" ht="15.6">
      <c r="A53" s="114">
        <v>5</v>
      </c>
      <c r="B53" s="115" t="s">
        <v>105</v>
      </c>
      <c r="C53" s="58">
        <v>128397</v>
      </c>
      <c r="D53" s="59">
        <v>8670</v>
      </c>
      <c r="E53" s="58">
        <v>28813.375518000001</v>
      </c>
      <c r="F53" s="58">
        <v>30254.044293900002</v>
      </c>
      <c r="G53" s="58">
        <v>59067.419811900007</v>
      </c>
      <c r="H53" s="150">
        <v>0.22440847931026425</v>
      </c>
      <c r="I53" s="150">
        <v>1.2294198105873266</v>
      </c>
      <c r="J53" s="150">
        <v>0.46003738258604177</v>
      </c>
      <c r="K53" s="150">
        <v>1.294131210250866</v>
      </c>
    </row>
    <row r="54" spans="1:11" s="103" customFormat="1" ht="15.6">
      <c r="A54" s="114">
        <v>6</v>
      </c>
      <c r="B54" s="115" t="s">
        <v>106</v>
      </c>
      <c r="C54" s="58">
        <v>92169</v>
      </c>
      <c r="D54" s="59">
        <v>6247.5</v>
      </c>
      <c r="E54" s="58">
        <v>22181.407393000001</v>
      </c>
      <c r="F54" s="58">
        <v>23290.477762650004</v>
      </c>
      <c r="G54" s="58">
        <v>45471.885155650001</v>
      </c>
      <c r="H54" s="150">
        <v>0.24066017199926223</v>
      </c>
      <c r="I54" s="150">
        <v>3.3405029335440646</v>
      </c>
      <c r="J54" s="150">
        <v>0.49335335259848756</v>
      </c>
      <c r="K54" s="150">
        <v>1.2371456493131785</v>
      </c>
    </row>
    <row r="55" spans="1:11" s="103" customFormat="1" ht="15.6">
      <c r="A55" s="114">
        <v>7</v>
      </c>
      <c r="B55" s="115" t="s">
        <v>107</v>
      </c>
      <c r="C55" s="58">
        <v>43567</v>
      </c>
      <c r="D55" s="59">
        <v>3085.5</v>
      </c>
      <c r="E55" s="58">
        <v>10572.815215000001</v>
      </c>
      <c r="F55" s="58">
        <v>11101.455975750001</v>
      </c>
      <c r="G55" s="58">
        <v>21674.271190750002</v>
      </c>
      <c r="H55" s="150">
        <v>0.24267944120549959</v>
      </c>
      <c r="I55" s="150">
        <v>1.7082622284556914</v>
      </c>
      <c r="J55" s="150">
        <v>0.49749285447127417</v>
      </c>
      <c r="K55" s="150">
        <v>1.5552484097951174</v>
      </c>
    </row>
    <row r="56" spans="1:11" s="109" customFormat="1" ht="15.6">
      <c r="A56" s="114">
        <v>8</v>
      </c>
      <c r="B56" s="115" t="s">
        <v>108</v>
      </c>
      <c r="C56" s="58">
        <v>39105</v>
      </c>
      <c r="D56" s="59">
        <v>2694.5</v>
      </c>
      <c r="E56" s="58">
        <v>6904.6509599999999</v>
      </c>
      <c r="F56" s="58">
        <v>7249.8835079999999</v>
      </c>
      <c r="G56" s="58">
        <v>14154.534468</v>
      </c>
      <c r="H56" s="150">
        <v>0.17656695972382047</v>
      </c>
      <c r="I56" s="150">
        <v>2.122039321409436</v>
      </c>
      <c r="J56" s="150">
        <v>0.36196226743383197</v>
      </c>
      <c r="K56" s="150">
        <v>1.9715015530680335</v>
      </c>
    </row>
    <row r="57" spans="1:11" s="118" customFormat="1" ht="15.6">
      <c r="A57" s="114">
        <v>9</v>
      </c>
      <c r="B57" s="115" t="s">
        <v>109</v>
      </c>
      <c r="C57" s="58">
        <v>541209</v>
      </c>
      <c r="D57" s="59">
        <v>31963.5</v>
      </c>
      <c r="E57" s="58">
        <v>210952.411704</v>
      </c>
      <c r="F57" s="58">
        <v>135302.25</v>
      </c>
      <c r="G57" s="58">
        <v>346254.66170399997</v>
      </c>
      <c r="H57" s="150">
        <v>0.38977994028924129</v>
      </c>
      <c r="I57" s="150">
        <v>1.3221716998512156</v>
      </c>
      <c r="J57" s="150">
        <v>0.63977994028924123</v>
      </c>
      <c r="K57" s="150">
        <v>1.3873110756631195</v>
      </c>
    </row>
    <row r="58" spans="1:11" s="118" customFormat="1" ht="15.6">
      <c r="A58" s="114">
        <v>10</v>
      </c>
      <c r="B58" s="115" t="s">
        <v>110</v>
      </c>
      <c r="C58" s="119">
        <v>1557558</v>
      </c>
      <c r="D58" s="119">
        <v>100487</v>
      </c>
      <c r="E58" s="119">
        <v>337062.69034500001</v>
      </c>
      <c r="F58" s="119">
        <v>349567.60300390003</v>
      </c>
      <c r="G58" s="119">
        <v>686630.29334890004</v>
      </c>
      <c r="H58" s="150">
        <v>0.21640458355001868</v>
      </c>
      <c r="I58" s="150">
        <v>1.3533081402012042</v>
      </c>
      <c r="J58" s="150">
        <v>0.44083770450211168</v>
      </c>
      <c r="K58" s="150">
        <v>1.33237646463892</v>
      </c>
    </row>
    <row r="59" spans="1:11" s="118" customFormat="1" ht="15.6">
      <c r="A59" s="120" t="s">
        <v>48</v>
      </c>
      <c r="B59" s="121" t="s">
        <v>111</v>
      </c>
      <c r="C59" s="58">
        <v>1021572</v>
      </c>
      <c r="D59" s="59">
        <v>70363</v>
      </c>
      <c r="E59" s="58">
        <v>196992.930846</v>
      </c>
      <c r="F59" s="58">
        <v>206842.57738830001</v>
      </c>
      <c r="G59" s="58">
        <v>403835.50823430001</v>
      </c>
      <c r="H59" s="150">
        <v>0.19283313446922978</v>
      </c>
      <c r="I59" s="150">
        <v>1.3935727990348326</v>
      </c>
      <c r="J59" s="150">
        <v>0.39530792566192102</v>
      </c>
      <c r="K59" s="150">
        <v>1.3231989555641579</v>
      </c>
    </row>
    <row r="60" spans="1:11" s="118" customFormat="1" ht="15.6">
      <c r="A60" s="120" t="s">
        <v>49</v>
      </c>
      <c r="B60" s="121" t="s">
        <v>112</v>
      </c>
      <c r="C60" s="58">
        <v>303294</v>
      </c>
      <c r="D60" s="59">
        <v>13642.5</v>
      </c>
      <c r="E60" s="58">
        <v>86964.437166999996</v>
      </c>
      <c r="F60" s="58">
        <v>86964.437166999996</v>
      </c>
      <c r="G60" s="58">
        <v>173928.87433399999</v>
      </c>
      <c r="H60" s="150">
        <v>0.28673312748356378</v>
      </c>
      <c r="I60" s="150">
        <v>1.3441524173187673</v>
      </c>
      <c r="J60" s="150">
        <v>0.57346625496712755</v>
      </c>
      <c r="K60" s="150">
        <v>1.4668738638321075</v>
      </c>
    </row>
    <row r="61" spans="1:11" s="118" customFormat="1" ht="15.6">
      <c r="A61" s="120" t="s">
        <v>92</v>
      </c>
      <c r="B61" s="121" t="s">
        <v>113</v>
      </c>
      <c r="C61" s="58">
        <v>176413</v>
      </c>
      <c r="D61" s="59">
        <v>12495</v>
      </c>
      <c r="E61" s="58">
        <v>40264.811753000002</v>
      </c>
      <c r="F61" s="58">
        <v>42278.052340650007</v>
      </c>
      <c r="G61" s="58">
        <v>82542.864093650016</v>
      </c>
      <c r="H61" s="150">
        <v>0.22824174949125065</v>
      </c>
      <c r="I61" s="150">
        <v>1.2416500115111253</v>
      </c>
      <c r="J61" s="150">
        <v>0.46789558645706392</v>
      </c>
      <c r="K61" s="150">
        <v>1.1808677654211961</v>
      </c>
    </row>
    <row r="62" spans="1:11" s="118" customFormat="1" ht="15.6">
      <c r="A62" s="120" t="s">
        <v>94</v>
      </c>
      <c r="B62" s="121" t="s">
        <v>114</v>
      </c>
      <c r="C62" s="58">
        <v>56279</v>
      </c>
      <c r="D62" s="59">
        <v>3986.5</v>
      </c>
      <c r="E62" s="58">
        <v>12840.510579</v>
      </c>
      <c r="F62" s="58">
        <v>13482.53610795</v>
      </c>
      <c r="G62" s="58">
        <v>26323.046686950001</v>
      </c>
      <c r="H62" s="150">
        <v>0.22815811544270509</v>
      </c>
      <c r="I62" s="150">
        <v>1.2135751646443558</v>
      </c>
      <c r="J62" s="150">
        <v>0.46772413665754548</v>
      </c>
      <c r="K62" s="150">
        <v>1.2144483560420867</v>
      </c>
    </row>
    <row r="63" spans="1:11" s="118" customFormat="1" ht="15.6">
      <c r="A63" s="114">
        <v>11</v>
      </c>
      <c r="B63" s="115" t="s">
        <v>115</v>
      </c>
      <c r="C63" s="119">
        <v>423961</v>
      </c>
      <c r="D63" s="119">
        <v>30030.5</v>
      </c>
      <c r="E63" s="119">
        <v>82586.718471</v>
      </c>
      <c r="F63" s="119">
        <v>86716.05439455001</v>
      </c>
      <c r="G63" s="119">
        <v>169302.77286555001</v>
      </c>
      <c r="H63" s="150">
        <v>0.19479791412653522</v>
      </c>
      <c r="I63" s="150">
        <v>1.0215996609660432</v>
      </c>
      <c r="J63" s="150">
        <v>0.39933572395939726</v>
      </c>
      <c r="K63" s="150">
        <v>0.92614752354388497</v>
      </c>
    </row>
    <row r="64" spans="1:11" s="118" customFormat="1" ht="15.6">
      <c r="A64" s="120" t="s">
        <v>48</v>
      </c>
      <c r="B64" s="121" t="s">
        <v>116</v>
      </c>
      <c r="C64" s="58">
        <v>174257</v>
      </c>
      <c r="D64" s="59">
        <v>12342</v>
      </c>
      <c r="E64" s="58">
        <v>30848.218399000001</v>
      </c>
      <c r="F64" s="58">
        <v>32390.629318950003</v>
      </c>
      <c r="G64" s="58">
        <v>63238.847717950004</v>
      </c>
      <c r="H64" s="150">
        <v>0.1770271403673884</v>
      </c>
      <c r="I64" s="150">
        <v>1.0165772493970886</v>
      </c>
      <c r="J64" s="150">
        <v>0.36290563775314622</v>
      </c>
      <c r="K64" s="150">
        <v>1.0065530320093439</v>
      </c>
    </row>
    <row r="65" spans="1:14" s="122" customFormat="1" ht="16.2">
      <c r="A65" s="120" t="s">
        <v>49</v>
      </c>
      <c r="B65" s="121" t="s">
        <v>74</v>
      </c>
      <c r="C65" s="58">
        <v>249704</v>
      </c>
      <c r="D65" s="59">
        <v>17688.5</v>
      </c>
      <c r="E65" s="58">
        <v>51738.500072000003</v>
      </c>
      <c r="F65" s="58">
        <v>54325.425075600004</v>
      </c>
      <c r="G65" s="58">
        <v>106063.92514760001</v>
      </c>
      <c r="H65" s="150">
        <v>0.20719932428795695</v>
      </c>
      <c r="I65" s="150">
        <v>1.0246178754140056</v>
      </c>
      <c r="J65" s="150">
        <v>0.42475861479031174</v>
      </c>
      <c r="K65" s="150">
        <v>0.88404207211640773</v>
      </c>
    </row>
    <row r="66" spans="1:14" s="122" customFormat="1" ht="16.2">
      <c r="A66" s="114">
        <v>12</v>
      </c>
      <c r="B66" s="115" t="s">
        <v>117</v>
      </c>
      <c r="C66" s="58">
        <v>57858</v>
      </c>
      <c r="D66" s="59">
        <v>400</v>
      </c>
      <c r="E66" s="58">
        <v>1759.6136610000001</v>
      </c>
      <c r="F66" s="58">
        <v>1847.5943440500002</v>
      </c>
      <c r="G66" s="58">
        <v>3607.2080050500003</v>
      </c>
      <c r="H66" s="150">
        <v>3.0412625064813858E-2</v>
      </c>
      <c r="I66" s="150">
        <v>0.72308477360098511</v>
      </c>
      <c r="J66" s="150">
        <v>6.2345881382868409E-2</v>
      </c>
      <c r="K66" s="150">
        <v>0.86364930332988821</v>
      </c>
    </row>
    <row r="67" spans="1:14" s="122" customFormat="1" ht="16.2">
      <c r="A67" s="99" t="s">
        <v>11</v>
      </c>
      <c r="B67" s="100" t="s">
        <v>120</v>
      </c>
      <c r="C67" s="60">
        <v>1000</v>
      </c>
      <c r="D67" s="60">
        <v>0</v>
      </c>
      <c r="E67" s="60">
        <v>0</v>
      </c>
      <c r="F67" s="60"/>
      <c r="G67" s="60">
        <v>0</v>
      </c>
      <c r="H67" s="102">
        <v>0</v>
      </c>
      <c r="I67" s="102" t="s">
        <v>193</v>
      </c>
      <c r="J67" s="102">
        <v>0</v>
      </c>
      <c r="K67" s="102" t="s">
        <v>193</v>
      </c>
    </row>
    <row r="68" spans="1:14" s="122" customFormat="1" ht="16.2">
      <c r="A68" s="99" t="s">
        <v>119</v>
      </c>
      <c r="B68" s="100" t="s">
        <v>122</v>
      </c>
      <c r="C68" s="60">
        <v>252081</v>
      </c>
      <c r="D68" s="60">
        <v>5000</v>
      </c>
      <c r="E68" s="60">
        <v>5272.5480280000002</v>
      </c>
      <c r="F68" s="60">
        <v>10000</v>
      </c>
      <c r="G68" s="60">
        <v>15272.548028000001</v>
      </c>
      <c r="H68" s="102">
        <v>2.0916086607082645E-2</v>
      </c>
      <c r="I68" s="102">
        <v>1.9953188780971938</v>
      </c>
      <c r="J68" s="102">
        <v>6.0585875286118356E-2</v>
      </c>
      <c r="K68" s="102">
        <v>1.6175683555835805</v>
      </c>
    </row>
    <row r="69" spans="1:14" s="122" customFormat="1" ht="16.2">
      <c r="A69" s="99" t="s">
        <v>121</v>
      </c>
      <c r="B69" s="100" t="s">
        <v>177</v>
      </c>
      <c r="C69" s="60">
        <v>0</v>
      </c>
      <c r="D69" s="60">
        <v>0</v>
      </c>
      <c r="E69" s="60">
        <v>0</v>
      </c>
      <c r="F69" s="60"/>
      <c r="G69" s="60">
        <v>0</v>
      </c>
      <c r="H69" s="102" t="s">
        <v>193</v>
      </c>
      <c r="I69" s="102" t="s">
        <v>193</v>
      </c>
      <c r="J69" s="102" t="s">
        <v>193</v>
      </c>
      <c r="K69" s="102" t="s">
        <v>193</v>
      </c>
    </row>
    <row r="70" spans="1:14" s="126" customFormat="1" ht="15.6">
      <c r="A70" s="99" t="s">
        <v>123</v>
      </c>
      <c r="B70" s="100" t="s">
        <v>118</v>
      </c>
      <c r="C70" s="60">
        <v>900</v>
      </c>
      <c r="D70" s="60">
        <v>0</v>
      </c>
      <c r="E70" s="60">
        <v>0</v>
      </c>
      <c r="F70" s="60">
        <v>437.01217699999995</v>
      </c>
      <c r="G70" s="60">
        <v>437.01217699999995</v>
      </c>
      <c r="H70" s="102">
        <v>0</v>
      </c>
      <c r="I70" s="102">
        <v>0</v>
      </c>
      <c r="J70" s="102">
        <v>0.4855690855555555</v>
      </c>
      <c r="K70" s="102">
        <v>0.88836509672493591</v>
      </c>
    </row>
    <row r="71" spans="1:14" s="109" customFormat="1" ht="15.6">
      <c r="A71" s="99" t="s">
        <v>178</v>
      </c>
      <c r="B71" s="100" t="s">
        <v>162</v>
      </c>
      <c r="C71" s="60">
        <v>0</v>
      </c>
      <c r="D71" s="60">
        <v>0</v>
      </c>
      <c r="E71" s="60">
        <v>0</v>
      </c>
      <c r="F71" s="60">
        <v>3393.2399800000003</v>
      </c>
      <c r="G71" s="60">
        <v>3393.2399800000003</v>
      </c>
      <c r="H71" s="102" t="s">
        <v>193</v>
      </c>
      <c r="I71" s="102" t="s">
        <v>193</v>
      </c>
      <c r="J71" s="102" t="s">
        <v>193</v>
      </c>
      <c r="K71" s="102">
        <v>1.0206834154048947</v>
      </c>
    </row>
    <row r="72" spans="1:14" s="122" customFormat="1" ht="16.2">
      <c r="A72" s="123" t="s">
        <v>3</v>
      </c>
      <c r="B72" s="124" t="s">
        <v>124</v>
      </c>
      <c r="C72" s="125">
        <v>603896</v>
      </c>
      <c r="D72" s="125">
        <v>90976</v>
      </c>
      <c r="E72" s="125">
        <v>349662.705961</v>
      </c>
      <c r="F72" s="125">
        <v>189754.5</v>
      </c>
      <c r="G72" s="125">
        <v>539417.20596099994</v>
      </c>
      <c r="H72" s="98">
        <v>0.5790114621739505</v>
      </c>
      <c r="I72" s="98">
        <v>0.7307293249568384</v>
      </c>
      <c r="J72" s="98">
        <v>0.89322864526507861</v>
      </c>
      <c r="K72" s="98">
        <v>0.75835069847790704</v>
      </c>
      <c r="N72" s="166">
        <f>1-I72</f>
        <v>0.2692706750431616</v>
      </c>
    </row>
    <row r="73" spans="1:14" s="122" customFormat="1" ht="16.2">
      <c r="A73" s="127" t="s">
        <v>125</v>
      </c>
      <c r="B73" s="128" t="s">
        <v>126</v>
      </c>
      <c r="C73" s="101">
        <v>145479</v>
      </c>
      <c r="D73" s="101">
        <v>22991</v>
      </c>
      <c r="E73" s="101">
        <v>29882.947677</v>
      </c>
      <c r="F73" s="101">
        <v>48308.75</v>
      </c>
      <c r="G73" s="101">
        <v>78191.697676999989</v>
      </c>
      <c r="H73" s="102">
        <v>0.20541073060029283</v>
      </c>
      <c r="I73" s="102">
        <v>1.0967429330258296</v>
      </c>
      <c r="J73" s="102">
        <v>0.53747755811491682</v>
      </c>
      <c r="K73" s="102">
        <v>0.95253213633578093</v>
      </c>
    </row>
    <row r="74" spans="1:14" s="126" customFormat="1" ht="16.2" hidden="1">
      <c r="A74" s="129" t="s">
        <v>48</v>
      </c>
      <c r="B74" s="130" t="s">
        <v>35</v>
      </c>
      <c r="C74" s="61">
        <v>119388</v>
      </c>
      <c r="D74" s="61">
        <v>20817</v>
      </c>
      <c r="E74" s="61">
        <v>25336.87</v>
      </c>
      <c r="F74" s="61">
        <v>41786</v>
      </c>
      <c r="G74" s="61">
        <v>67122.87</v>
      </c>
      <c r="H74" s="160">
        <v>0.21222292022648842</v>
      </c>
      <c r="I74" s="160">
        <v>0.93973766048429352</v>
      </c>
      <c r="J74" s="160">
        <v>0.56222459543672731</v>
      </c>
      <c r="K74" s="160">
        <v>0.90731893717368339</v>
      </c>
    </row>
    <row r="75" spans="1:14" s="118" customFormat="1" ht="16.2" hidden="1">
      <c r="A75" s="129" t="s">
        <v>49</v>
      </c>
      <c r="B75" s="130" t="s">
        <v>127</v>
      </c>
      <c r="C75" s="61">
        <v>26091</v>
      </c>
      <c r="D75" s="61">
        <v>2174</v>
      </c>
      <c r="E75" s="61">
        <v>4546.0776770000002</v>
      </c>
      <c r="F75" s="61">
        <v>6522.75</v>
      </c>
      <c r="G75" s="61">
        <v>11068.827676999999</v>
      </c>
      <c r="H75" s="160">
        <v>0.17423930385956843</v>
      </c>
      <c r="I75" s="160">
        <v>15.931472977235137</v>
      </c>
      <c r="J75" s="160">
        <v>0.42423930385956843</v>
      </c>
      <c r="K75" s="160">
        <v>1.3650227126180061</v>
      </c>
    </row>
    <row r="76" spans="1:14" s="118" customFormat="1" ht="15.6" hidden="1">
      <c r="A76" s="131" t="s">
        <v>9</v>
      </c>
      <c r="B76" s="132" t="s">
        <v>128</v>
      </c>
      <c r="C76" s="62">
        <v>0</v>
      </c>
      <c r="D76" s="62">
        <v>0</v>
      </c>
      <c r="E76" s="62">
        <v>175.5</v>
      </c>
      <c r="F76" s="62">
        <v>0</v>
      </c>
      <c r="G76" s="62">
        <v>175.5</v>
      </c>
      <c r="H76" s="161" t="s">
        <v>193</v>
      </c>
      <c r="I76" s="161">
        <v>0.73217742473800151</v>
      </c>
      <c r="J76" s="161" t="s">
        <v>193</v>
      </c>
      <c r="K76" s="161">
        <v>1.6015121868271219E-2</v>
      </c>
    </row>
    <row r="77" spans="1:14" s="126" customFormat="1" ht="15.6" hidden="1">
      <c r="A77" s="107">
        <v>1</v>
      </c>
      <c r="B77" s="133" t="s">
        <v>35</v>
      </c>
      <c r="C77" s="58">
        <v>0</v>
      </c>
      <c r="D77" s="58">
        <v>0</v>
      </c>
      <c r="E77" s="58">
        <v>0</v>
      </c>
      <c r="F77" s="58"/>
      <c r="G77" s="58">
        <v>0</v>
      </c>
      <c r="H77" s="150" t="s">
        <v>193</v>
      </c>
      <c r="I77" s="150" t="s">
        <v>193</v>
      </c>
      <c r="J77" s="150" t="s">
        <v>193</v>
      </c>
      <c r="K77" s="150">
        <v>0</v>
      </c>
    </row>
    <row r="78" spans="1:14" s="118" customFormat="1" ht="15.6" hidden="1">
      <c r="A78" s="107">
        <v>2</v>
      </c>
      <c r="B78" s="133" t="s">
        <v>127</v>
      </c>
      <c r="C78" s="58">
        <v>0</v>
      </c>
      <c r="D78" s="58">
        <v>0</v>
      </c>
      <c r="E78" s="58">
        <v>175.5</v>
      </c>
      <c r="F78" s="58"/>
      <c r="G78" s="58">
        <v>175.5</v>
      </c>
      <c r="H78" s="150" t="s">
        <v>193</v>
      </c>
      <c r="I78" s="150">
        <v>0.73217742473800151</v>
      </c>
      <c r="J78" s="150" t="s">
        <v>193</v>
      </c>
      <c r="K78" s="150">
        <v>2.3536663789883294E-2</v>
      </c>
    </row>
    <row r="79" spans="1:14" s="118" customFormat="1" ht="15.6" hidden="1">
      <c r="A79" s="131" t="s">
        <v>10</v>
      </c>
      <c r="B79" s="132" t="s">
        <v>129</v>
      </c>
      <c r="C79" s="62">
        <v>142731</v>
      </c>
      <c r="D79" s="62">
        <v>22692</v>
      </c>
      <c r="E79" s="62">
        <v>26806.608109999997</v>
      </c>
      <c r="F79" s="62">
        <v>47346.75</v>
      </c>
      <c r="G79" s="62">
        <v>74153.358110000001</v>
      </c>
      <c r="H79" s="161">
        <v>0.18781209484975231</v>
      </c>
      <c r="I79" s="161">
        <v>1.0922611087312752</v>
      </c>
      <c r="J79" s="161">
        <v>0.51953225375006129</v>
      </c>
      <c r="K79" s="161">
        <v>1.1010243588272954</v>
      </c>
    </row>
    <row r="80" spans="1:14" s="126" customFormat="1" ht="15.6" hidden="1">
      <c r="A80" s="107">
        <v>1</v>
      </c>
      <c r="B80" s="133" t="s">
        <v>35</v>
      </c>
      <c r="C80" s="58">
        <v>116640</v>
      </c>
      <c r="D80" s="58">
        <v>20518</v>
      </c>
      <c r="E80" s="58">
        <v>24599.811999999998</v>
      </c>
      <c r="F80" s="58">
        <v>40824</v>
      </c>
      <c r="G80" s="58">
        <v>65423.811999999998</v>
      </c>
      <c r="H80" s="150">
        <v>0.21090373799725651</v>
      </c>
      <c r="I80" s="150">
        <v>1.0042112041141167</v>
      </c>
      <c r="J80" s="150">
        <v>0.56090373799725646</v>
      </c>
      <c r="K80" s="150">
        <v>0.97825623870204248</v>
      </c>
    </row>
    <row r="81" spans="1:11" s="118" customFormat="1" ht="15.6" hidden="1">
      <c r="A81" s="107">
        <v>2</v>
      </c>
      <c r="B81" s="133" t="s">
        <v>127</v>
      </c>
      <c r="C81" s="58">
        <v>26091</v>
      </c>
      <c r="D81" s="58">
        <v>2174</v>
      </c>
      <c r="E81" s="58">
        <v>2206.7961100000002</v>
      </c>
      <c r="F81" s="58">
        <v>6522.75</v>
      </c>
      <c r="G81" s="58">
        <v>8729.5461099999993</v>
      </c>
      <c r="H81" s="150">
        <v>8.4580740868498719E-2</v>
      </c>
      <c r="I81" s="150">
        <v>48.335292404065193</v>
      </c>
      <c r="J81" s="150">
        <v>0.3345807408684987</v>
      </c>
      <c r="K81" s="150">
        <v>18.516986156083188</v>
      </c>
    </row>
    <row r="82" spans="1:11" s="118" customFormat="1" ht="15.6" hidden="1">
      <c r="A82" s="131" t="s">
        <v>11</v>
      </c>
      <c r="B82" s="132" t="s">
        <v>167</v>
      </c>
      <c r="C82" s="62">
        <v>2748</v>
      </c>
      <c r="D82" s="62">
        <v>299</v>
      </c>
      <c r="E82" s="62">
        <v>2900.839567</v>
      </c>
      <c r="F82" s="62">
        <v>962</v>
      </c>
      <c r="G82" s="62">
        <v>3862.839567</v>
      </c>
      <c r="H82" s="161">
        <v>1.0556184741630277</v>
      </c>
      <c r="I82" s="161">
        <v>1.1768159574683874</v>
      </c>
      <c r="J82" s="161">
        <v>1.4056912543668123</v>
      </c>
      <c r="K82" s="161">
        <v>1.0217981821130013</v>
      </c>
    </row>
    <row r="83" spans="1:11" s="109" customFormat="1" ht="15.6" hidden="1">
      <c r="A83" s="107">
        <v>1</v>
      </c>
      <c r="B83" s="133" t="s">
        <v>35</v>
      </c>
      <c r="C83" s="58">
        <v>2748</v>
      </c>
      <c r="D83" s="58">
        <v>299</v>
      </c>
      <c r="E83" s="58">
        <v>737.05799999999999</v>
      </c>
      <c r="F83" s="58">
        <v>962</v>
      </c>
      <c r="G83" s="58">
        <v>1699.058</v>
      </c>
      <c r="H83" s="150">
        <v>0.26821615720524017</v>
      </c>
      <c r="I83" s="150">
        <v>0.29901054365332114</v>
      </c>
      <c r="J83" s="150">
        <v>0.6182889374090248</v>
      </c>
      <c r="K83" s="150">
        <v>0.47203621247072103</v>
      </c>
    </row>
    <row r="84" spans="1:11" s="94" customFormat="1" ht="15.6" hidden="1">
      <c r="A84" s="107">
        <v>2</v>
      </c>
      <c r="B84" s="133" t="s">
        <v>127</v>
      </c>
      <c r="C84" s="58">
        <v>0</v>
      </c>
      <c r="D84" s="58">
        <v>0</v>
      </c>
      <c r="E84" s="58">
        <v>2163.781567</v>
      </c>
      <c r="F84" s="58"/>
      <c r="G84" s="58">
        <v>2163.781567</v>
      </c>
      <c r="H84" s="150" t="s">
        <v>193</v>
      </c>
      <c r="I84" s="150" t="s">
        <v>193</v>
      </c>
      <c r="J84" s="150" t="s">
        <v>193</v>
      </c>
      <c r="K84" s="150">
        <v>11.953933854483179</v>
      </c>
    </row>
    <row r="85" spans="1:11" s="118" customFormat="1" ht="15.6">
      <c r="A85" s="127" t="s">
        <v>130</v>
      </c>
      <c r="B85" s="128" t="s">
        <v>58</v>
      </c>
      <c r="C85" s="101">
        <v>458417</v>
      </c>
      <c r="D85" s="101">
        <v>67985</v>
      </c>
      <c r="E85" s="101">
        <v>319779.75828399998</v>
      </c>
      <c r="F85" s="101">
        <v>141445.75</v>
      </c>
      <c r="G85" s="101">
        <v>461225.50828399998</v>
      </c>
      <c r="H85" s="102">
        <v>0.6975739518473355</v>
      </c>
      <c r="I85" s="102">
        <v>0.70862973458420875</v>
      </c>
      <c r="J85" s="102">
        <v>1.006126536066507</v>
      </c>
      <c r="K85" s="102">
        <v>0.73301751592211961</v>
      </c>
    </row>
    <row r="86" spans="1:11" s="118" customFormat="1" ht="15.6">
      <c r="A86" s="151" t="s">
        <v>9</v>
      </c>
      <c r="B86" s="135" t="s">
        <v>66</v>
      </c>
      <c r="C86" s="136">
        <v>330757</v>
      </c>
      <c r="D86" s="136">
        <v>59731</v>
      </c>
      <c r="E86" s="136">
        <v>309016.40120600001</v>
      </c>
      <c r="F86" s="136">
        <v>115765</v>
      </c>
      <c r="G86" s="136">
        <v>424781.40120600001</v>
      </c>
      <c r="H86" s="150">
        <v>0.9342701778223893</v>
      </c>
      <c r="I86" s="150">
        <v>0.69452185551427892</v>
      </c>
      <c r="J86" s="150">
        <v>1.2842703289907698</v>
      </c>
      <c r="K86" s="150">
        <v>0.80612275297511415</v>
      </c>
    </row>
    <row r="87" spans="1:11" s="103" customFormat="1" ht="15.6" hidden="1">
      <c r="A87" s="134">
        <v>1</v>
      </c>
      <c r="B87" s="135" t="s">
        <v>131</v>
      </c>
      <c r="C87" s="58">
        <v>6165</v>
      </c>
      <c r="D87" s="58">
        <v>925</v>
      </c>
      <c r="E87" s="58">
        <v>8697.1387739999991</v>
      </c>
      <c r="F87" s="58">
        <v>2158</v>
      </c>
      <c r="G87" s="58">
        <v>10855.138773999999</v>
      </c>
      <c r="H87" s="150">
        <v>1.4107281060827248</v>
      </c>
      <c r="I87" s="150" t="s">
        <v>193</v>
      </c>
      <c r="J87" s="150">
        <v>1.7607686575831305</v>
      </c>
      <c r="K87" s="150" t="s">
        <v>193</v>
      </c>
    </row>
    <row r="88" spans="1:11" s="118" customFormat="1" ht="15.6" hidden="1">
      <c r="A88" s="134">
        <v>2</v>
      </c>
      <c r="B88" s="135" t="s">
        <v>132</v>
      </c>
      <c r="C88" s="58">
        <v>324592</v>
      </c>
      <c r="D88" s="58">
        <v>58806</v>
      </c>
      <c r="E88" s="58">
        <v>300319.26243200002</v>
      </c>
      <c r="F88" s="58">
        <v>113607</v>
      </c>
      <c r="G88" s="58">
        <v>413926.26243200002</v>
      </c>
      <c r="H88" s="150">
        <v>0.92522077695075666</v>
      </c>
      <c r="I88" s="150">
        <v>0.67497482520970631</v>
      </c>
      <c r="J88" s="150">
        <v>1.2752201607926259</v>
      </c>
      <c r="K88" s="150">
        <v>0.78552257055756958</v>
      </c>
    </row>
    <row r="89" spans="1:11" s="118" customFormat="1" ht="15.6">
      <c r="A89" s="265" t="s">
        <v>10</v>
      </c>
      <c r="B89" s="266" t="s">
        <v>88</v>
      </c>
      <c r="C89" s="267">
        <v>127660</v>
      </c>
      <c r="D89" s="267">
        <v>8254</v>
      </c>
      <c r="E89" s="267">
        <v>10763.357077999999</v>
      </c>
      <c r="F89" s="267">
        <v>25680.75</v>
      </c>
      <c r="G89" s="267">
        <v>36444.107078000001</v>
      </c>
      <c r="H89" s="268">
        <v>8.4312682735390873E-2</v>
      </c>
      <c r="I89" s="268">
        <v>1.7001239179259608</v>
      </c>
      <c r="J89" s="150">
        <v>0.2854778871847094</v>
      </c>
      <c r="K89" s="150">
        <v>0.35634827775013256</v>
      </c>
    </row>
    <row r="90" spans="1:11" s="122" customFormat="1" ht="16.2" hidden="1">
      <c r="A90" s="264" t="s">
        <v>133</v>
      </c>
      <c r="B90" s="192" t="s">
        <v>21</v>
      </c>
      <c r="C90" s="193">
        <v>0</v>
      </c>
      <c r="D90" s="193">
        <v>0</v>
      </c>
      <c r="E90" s="193">
        <v>0</v>
      </c>
      <c r="F90" s="193">
        <v>0</v>
      </c>
      <c r="G90" s="193">
        <v>0</v>
      </c>
      <c r="H90" s="194" t="s">
        <v>193</v>
      </c>
      <c r="I90" s="194" t="s">
        <v>193</v>
      </c>
      <c r="J90" s="150" t="s">
        <v>193</v>
      </c>
      <c r="K90" s="150" t="s">
        <v>193</v>
      </c>
    </row>
    <row r="91" spans="1:11" s="103" customFormat="1" ht="15.6" hidden="1">
      <c r="A91" s="137" t="s">
        <v>134</v>
      </c>
      <c r="B91" s="138" t="s">
        <v>22</v>
      </c>
      <c r="C91" s="139">
        <v>127660</v>
      </c>
      <c r="D91" s="139">
        <v>8254</v>
      </c>
      <c r="E91" s="139">
        <v>10763.357077999999</v>
      </c>
      <c r="F91" s="139">
        <v>25680.75</v>
      </c>
      <c r="G91" s="139">
        <v>36444.107078000001</v>
      </c>
      <c r="H91" s="102">
        <v>8.4312682735390873E-2</v>
      </c>
      <c r="I91" s="102">
        <v>1.7001239179259608</v>
      </c>
      <c r="J91" s="102">
        <v>0.2854778871847094</v>
      </c>
      <c r="K91" s="102">
        <v>0.35634827775013256</v>
      </c>
    </row>
    <row r="92" spans="1:11" s="103" customFormat="1" ht="16.2" hidden="1">
      <c r="A92" s="140">
        <v>1</v>
      </c>
      <c r="B92" s="113" t="s">
        <v>135</v>
      </c>
      <c r="C92" s="141">
        <v>123980</v>
      </c>
      <c r="D92" s="141">
        <v>8254</v>
      </c>
      <c r="E92" s="141">
        <v>10763.357077999999</v>
      </c>
      <c r="F92" s="141">
        <v>24760.75</v>
      </c>
      <c r="G92" s="141">
        <v>35524.107078000001</v>
      </c>
      <c r="H92" s="102">
        <v>8.6815269220842067E-2</v>
      </c>
      <c r="I92" s="102">
        <v>1.7001239179259608</v>
      </c>
      <c r="J92" s="102">
        <v>0.28653094916922084</v>
      </c>
      <c r="K92" s="102">
        <v>0.3473525733190031</v>
      </c>
    </row>
    <row r="93" spans="1:11" s="103" customFormat="1" ht="31.2" hidden="1">
      <c r="A93" s="134" t="str">
        <f>[2]Bieu2.1!A93</f>
        <v>1.1</v>
      </c>
      <c r="B93" s="135" t="str">
        <f>[2]Bieu2.1!B93</f>
        <v>Kinh phí thực hiện nhiệm vụ đảm bảo trật tự an toàn giao thông</v>
      </c>
      <c r="C93" s="58">
        <v>13005</v>
      </c>
      <c r="D93" s="58">
        <v>1083</v>
      </c>
      <c r="E93" s="58">
        <v>2032.743078</v>
      </c>
      <c r="F93" s="58">
        <v>3251.25</v>
      </c>
      <c r="G93" s="58">
        <v>5283.9930779999995</v>
      </c>
      <c r="H93" s="150">
        <v>0.15630473494809688</v>
      </c>
      <c r="I93" s="150">
        <v>5.6039693015956118</v>
      </c>
      <c r="J93" s="150">
        <v>0.40630473494809682</v>
      </c>
      <c r="K93" s="150">
        <v>3.510385550375283</v>
      </c>
    </row>
    <row r="94" spans="1:11" s="103" customFormat="1" ht="15.6" hidden="1">
      <c r="A94" s="134" t="str">
        <f>[2]Bieu2.1!A94</f>
        <v>1.2</v>
      </c>
      <c r="B94" s="135" t="str">
        <f>[2]Bieu2.1!B94</f>
        <v>Kinh phí quản lý, bảo trì đường bộ</v>
      </c>
      <c r="C94" s="58">
        <v>66929</v>
      </c>
      <c r="D94" s="58">
        <v>5578</v>
      </c>
      <c r="E94" s="58">
        <v>7137.6139999999996</v>
      </c>
      <c r="F94" s="58">
        <v>16732.25</v>
      </c>
      <c r="G94" s="58">
        <v>23869.864000000001</v>
      </c>
      <c r="H94" s="150">
        <v>0.10664456364206845</v>
      </c>
      <c r="I94" s="150">
        <v>1.1997110990539621</v>
      </c>
      <c r="J94" s="150">
        <v>0.35664456364206848</v>
      </c>
      <c r="K94" s="150">
        <v>1.8198997989635892</v>
      </c>
    </row>
    <row r="95" spans="1:11" s="143" customFormat="1" ht="16.2" hidden="1">
      <c r="A95" s="134" t="str">
        <f>[2]Bieu2.1!A95</f>
        <v>1.3</v>
      </c>
      <c r="B95" s="135" t="str">
        <f>[2]Bieu2.1!B95</f>
        <v>Kinh phí phân giới cắm mốc</v>
      </c>
      <c r="C95" s="58">
        <v>1140</v>
      </c>
      <c r="D95" s="58">
        <v>95</v>
      </c>
      <c r="E95" s="58">
        <v>95</v>
      </c>
      <c r="F95" s="58">
        <v>285</v>
      </c>
      <c r="G95" s="58">
        <v>380</v>
      </c>
      <c r="H95" s="150">
        <v>8.3333333333333329E-2</v>
      </c>
      <c r="I95" s="150">
        <v>5.0671239239295627</v>
      </c>
      <c r="J95" s="150">
        <v>0.33333333333333331</v>
      </c>
      <c r="K95" s="150">
        <v>4.7184745152025087</v>
      </c>
    </row>
    <row r="96" spans="1:11" s="126" customFormat="1" ht="15.6" hidden="1">
      <c r="A96" s="134" t="str">
        <f>[2]Bieu2.1!A96</f>
        <v>1.4</v>
      </c>
      <c r="B96" s="135" t="str">
        <f>[2]Bieu2.1!B96</f>
        <v>Hỗ trợ các Hội Văn học nghệ thuật địa phương</v>
      </c>
      <c r="C96" s="58">
        <v>451</v>
      </c>
      <c r="D96" s="58">
        <v>38</v>
      </c>
      <c r="E96" s="58">
        <v>38</v>
      </c>
      <c r="F96" s="58">
        <v>112.75</v>
      </c>
      <c r="G96" s="58">
        <v>150.75</v>
      </c>
      <c r="H96" s="150">
        <v>8.4257206208425722E-2</v>
      </c>
      <c r="I96" s="150" t="s">
        <v>193</v>
      </c>
      <c r="J96" s="150">
        <v>0.33425720620842569</v>
      </c>
      <c r="K96" s="150" t="s">
        <v>193</v>
      </c>
    </row>
    <row r="97" spans="1:11" s="146" customFormat="1" ht="15.6" hidden="1">
      <c r="A97" s="134" t="str">
        <f>[2]Bieu2.1!A97</f>
        <v>1.5</v>
      </c>
      <c r="B97" s="135" t="str">
        <f>[2]Bieu2.1!B97</f>
        <v>Hỗ trợ Hội nhà báo địa phương</v>
      </c>
      <c r="C97" s="58">
        <v>160</v>
      </c>
      <c r="D97" s="58">
        <v>13</v>
      </c>
      <c r="E97" s="58">
        <v>13</v>
      </c>
      <c r="F97" s="58">
        <v>40</v>
      </c>
      <c r="G97" s="58">
        <v>53</v>
      </c>
      <c r="H97" s="150">
        <v>8.1250000000000003E-2</v>
      </c>
      <c r="I97" s="150" t="s">
        <v>193</v>
      </c>
      <c r="J97" s="150">
        <v>0.33124999999999999</v>
      </c>
      <c r="K97" s="150" t="s">
        <v>193</v>
      </c>
    </row>
    <row r="98" spans="1:11" s="146" customFormat="1" ht="15.6" hidden="1">
      <c r="A98" s="134" t="str">
        <f>[2]Bieu2.1!A98</f>
        <v>1.6</v>
      </c>
      <c r="B98" s="135" t="str">
        <f>[2]Bieu2.1!B98</f>
        <v>Kinh phí biên chế giáo viên tăng thêm</v>
      </c>
      <c r="C98" s="58">
        <v>17358</v>
      </c>
      <c r="D98" s="58">
        <v>1447</v>
      </c>
      <c r="E98" s="58">
        <v>1447</v>
      </c>
      <c r="F98" s="58">
        <v>4339.5</v>
      </c>
      <c r="G98" s="58">
        <v>5786.5</v>
      </c>
      <c r="H98" s="150">
        <v>8.3362138495218341E-2</v>
      </c>
      <c r="I98" s="150" t="s">
        <v>193</v>
      </c>
      <c r="J98" s="150">
        <v>0.33336213849521834</v>
      </c>
      <c r="K98" s="150" t="s">
        <v>193</v>
      </c>
    </row>
    <row r="99" spans="1:11" s="146" customFormat="1" ht="15.6" hidden="1">
      <c r="A99" s="134" t="str">
        <f>[2]Bieu2.1!A99</f>
        <v>1.7</v>
      </c>
      <c r="B99" s="135" t="str">
        <f>[2]Bieu2.1!B99</f>
        <v>Kinh phí hỗ trợ địa phương sản xuất lúa</v>
      </c>
      <c r="C99" s="58">
        <v>24937</v>
      </c>
      <c r="D99" s="58">
        <v>0</v>
      </c>
      <c r="E99" s="58">
        <v>0</v>
      </c>
      <c r="F99" s="58"/>
      <c r="G99" s="58">
        <v>0</v>
      </c>
      <c r="H99" s="150">
        <v>0</v>
      </c>
      <c r="I99" s="150" t="s">
        <v>193</v>
      </c>
      <c r="J99" s="150">
        <v>0</v>
      </c>
      <c r="K99" s="150" t="s">
        <v>193</v>
      </c>
    </row>
    <row r="100" spans="1:11" s="126" customFormat="1" ht="16.2" hidden="1">
      <c r="A100" s="112">
        <v>2</v>
      </c>
      <c r="B100" s="130" t="s">
        <v>136</v>
      </c>
      <c r="C100" s="142">
        <v>3680</v>
      </c>
      <c r="D100" s="142">
        <v>0</v>
      </c>
      <c r="E100" s="142">
        <v>0</v>
      </c>
      <c r="F100" s="142">
        <v>920</v>
      </c>
      <c r="G100" s="142">
        <v>920</v>
      </c>
      <c r="H100" s="150">
        <v>0</v>
      </c>
      <c r="I100" s="150" t="s">
        <v>193</v>
      </c>
      <c r="J100" s="150">
        <v>0.25</v>
      </c>
      <c r="K100" s="150" t="s">
        <v>193</v>
      </c>
    </row>
    <row r="101" spans="1:11" s="146" customFormat="1" ht="15.6" hidden="1">
      <c r="A101" s="134" t="s">
        <v>197</v>
      </c>
      <c r="B101" s="108" t="s">
        <v>198</v>
      </c>
      <c r="C101" s="58">
        <v>3680</v>
      </c>
      <c r="D101" s="58">
        <v>0</v>
      </c>
      <c r="E101" s="58">
        <v>0</v>
      </c>
      <c r="F101" s="58">
        <v>920</v>
      </c>
      <c r="G101" s="58">
        <v>920</v>
      </c>
      <c r="H101" s="150">
        <v>0</v>
      </c>
      <c r="I101" s="150" t="s">
        <v>193</v>
      </c>
      <c r="J101" s="150">
        <v>0.25</v>
      </c>
      <c r="K101" s="150" t="s">
        <v>193</v>
      </c>
    </row>
    <row r="102" spans="1:11" s="146" customFormat="1" ht="15.6" hidden="1">
      <c r="A102" s="123" t="s">
        <v>12</v>
      </c>
      <c r="B102" s="124" t="s">
        <v>137</v>
      </c>
      <c r="C102" s="125">
        <v>0</v>
      </c>
      <c r="D102" s="125">
        <v>0</v>
      </c>
      <c r="E102" s="125">
        <v>889.96500000000003</v>
      </c>
      <c r="F102" s="125">
        <v>0</v>
      </c>
      <c r="G102" s="125">
        <v>889.96500000000003</v>
      </c>
      <c r="H102" s="98" t="s">
        <v>193</v>
      </c>
      <c r="I102" s="98">
        <v>0.2165558048558317</v>
      </c>
      <c r="J102" s="98" t="s">
        <v>193</v>
      </c>
      <c r="K102" s="98">
        <v>3.5426591788059895E-2</v>
      </c>
    </row>
    <row r="103" spans="1:11" s="126" customFormat="1" ht="15.6" hidden="1">
      <c r="A103" s="144">
        <v>1</v>
      </c>
      <c r="B103" s="145" t="s">
        <v>138</v>
      </c>
      <c r="C103" s="58">
        <v>0</v>
      </c>
      <c r="D103" s="58">
        <v>0</v>
      </c>
      <c r="E103" s="58">
        <v>0</v>
      </c>
      <c r="F103" s="58"/>
      <c r="G103" s="58">
        <v>0</v>
      </c>
      <c r="H103" s="150" t="s">
        <v>193</v>
      </c>
      <c r="I103" s="150" t="s">
        <v>193</v>
      </c>
      <c r="J103" s="150" t="s">
        <v>193</v>
      </c>
      <c r="K103" s="150" t="s">
        <v>193</v>
      </c>
    </row>
    <row r="104" spans="1:11" s="146" customFormat="1" ht="15.6" hidden="1">
      <c r="A104" s="144">
        <v>2</v>
      </c>
      <c r="B104" s="145" t="s">
        <v>139</v>
      </c>
      <c r="C104" s="58">
        <v>0</v>
      </c>
      <c r="D104" s="58">
        <v>0</v>
      </c>
      <c r="E104" s="58">
        <v>889.96500000000003</v>
      </c>
      <c r="F104" s="58"/>
      <c r="G104" s="58">
        <v>889.96500000000003</v>
      </c>
      <c r="H104" s="150" t="s">
        <v>193</v>
      </c>
      <c r="I104" s="150">
        <v>0.2165558048558317</v>
      </c>
      <c r="J104" s="150" t="s">
        <v>193</v>
      </c>
      <c r="K104" s="150">
        <v>3.5426591788059895E-2</v>
      </c>
    </row>
    <row r="105" spans="1:11" s="146" customFormat="1" ht="15.6" hidden="1">
      <c r="A105" s="144">
        <v>3</v>
      </c>
      <c r="B105" s="145" t="s">
        <v>140</v>
      </c>
      <c r="C105" s="58">
        <v>0</v>
      </c>
      <c r="D105" s="58">
        <v>0</v>
      </c>
      <c r="E105" s="58">
        <v>0</v>
      </c>
      <c r="F105" s="58"/>
      <c r="G105" s="58">
        <v>0</v>
      </c>
      <c r="H105" s="150" t="s">
        <v>193</v>
      </c>
      <c r="I105" s="150" t="s">
        <v>193</v>
      </c>
      <c r="J105" s="150" t="s">
        <v>193</v>
      </c>
      <c r="K105" s="150" t="s">
        <v>193</v>
      </c>
    </row>
    <row r="106" spans="1:11" s="126" customFormat="1" ht="15.6" hidden="1">
      <c r="A106" s="123" t="s">
        <v>141</v>
      </c>
      <c r="B106" s="124" t="s">
        <v>142</v>
      </c>
      <c r="C106" s="125">
        <v>2561181</v>
      </c>
      <c r="D106" s="125">
        <v>212803.24666666659</v>
      </c>
      <c r="E106" s="125">
        <v>681798.54666666663</v>
      </c>
      <c r="F106" s="125">
        <v>615774.83333333302</v>
      </c>
      <c r="G106" s="125">
        <v>1297573.3799999997</v>
      </c>
      <c r="H106" s="98">
        <v>0.26620474955368895</v>
      </c>
      <c r="I106" s="98">
        <v>0.94838220182805122</v>
      </c>
      <c r="J106" s="98">
        <v>0.50663087848925936</v>
      </c>
      <c r="K106" s="98">
        <v>0.80652769364695276</v>
      </c>
    </row>
    <row r="107" spans="1:11" s="126" customFormat="1" ht="15.6" hidden="1">
      <c r="A107" s="144">
        <v>1</v>
      </c>
      <c r="B107" s="145" t="s">
        <v>143</v>
      </c>
      <c r="C107" s="58">
        <v>1187326</v>
      </c>
      <c r="D107" s="58">
        <v>98940</v>
      </c>
      <c r="E107" s="58">
        <v>263046</v>
      </c>
      <c r="F107" s="58">
        <v>296830</v>
      </c>
      <c r="G107" s="58">
        <v>559876</v>
      </c>
      <c r="H107" s="150">
        <v>0.22154488320815008</v>
      </c>
      <c r="I107" s="150">
        <v>0.92483431484574141</v>
      </c>
      <c r="J107" s="150">
        <v>0.47154361986514237</v>
      </c>
      <c r="K107" s="150">
        <v>1.0665401774658727</v>
      </c>
    </row>
    <row r="108" spans="1:11" hidden="1">
      <c r="A108" s="144">
        <v>2</v>
      </c>
      <c r="B108" s="145" t="s">
        <v>144</v>
      </c>
      <c r="C108" s="58">
        <v>1373855</v>
      </c>
      <c r="D108" s="58">
        <v>113863.2466666666</v>
      </c>
      <c r="E108" s="58">
        <v>418752.54666666657</v>
      </c>
      <c r="F108" s="58">
        <v>318944.83333333302</v>
      </c>
      <c r="G108" s="58">
        <v>737697.37999999966</v>
      </c>
      <c r="H108" s="150">
        <v>0.30480112287444205</v>
      </c>
      <c r="I108" s="150">
        <v>0.96379735983195669</v>
      </c>
      <c r="J108" s="150">
        <v>0.53695432196265225</v>
      </c>
      <c r="K108" s="150">
        <v>0.68059968553726202</v>
      </c>
    </row>
    <row r="109" spans="1:11" hidden="1">
      <c r="A109" s="123" t="s">
        <v>145</v>
      </c>
      <c r="B109" s="124" t="s">
        <v>146</v>
      </c>
      <c r="C109" s="125">
        <v>0</v>
      </c>
      <c r="D109" s="125">
        <v>50000</v>
      </c>
      <c r="E109" s="125">
        <v>131921.76775199999</v>
      </c>
      <c r="F109" s="125">
        <v>131921.76775199999</v>
      </c>
      <c r="G109" s="125">
        <v>263843.53550399997</v>
      </c>
      <c r="H109" s="98" t="s">
        <v>193</v>
      </c>
      <c r="I109" s="98">
        <v>1.4683795237935768</v>
      </c>
      <c r="J109" s="98" t="s">
        <v>193</v>
      </c>
      <c r="K109" s="98">
        <v>1.2993493110921581</v>
      </c>
    </row>
    <row r="110" spans="1:11" hidden="1">
      <c r="A110" s="144">
        <v>1</v>
      </c>
      <c r="B110" s="145" t="s">
        <v>143</v>
      </c>
      <c r="C110" s="58">
        <v>0</v>
      </c>
      <c r="D110" s="58">
        <v>20000</v>
      </c>
      <c r="E110" s="58">
        <v>68020.254331999997</v>
      </c>
      <c r="F110" s="58">
        <v>68020.254331999997</v>
      </c>
      <c r="G110" s="58">
        <v>136040.50866399999</v>
      </c>
      <c r="H110" s="150" t="s">
        <v>193</v>
      </c>
      <c r="I110" s="150">
        <v>1.0154642696929916</v>
      </c>
      <c r="J110" s="150" t="s">
        <v>193</v>
      </c>
      <c r="K110" s="150">
        <v>1.0334594332182807</v>
      </c>
    </row>
    <row r="111" spans="1:11" hidden="1">
      <c r="A111" s="144">
        <v>2</v>
      </c>
      <c r="B111" s="145" t="s">
        <v>144</v>
      </c>
      <c r="C111" s="58">
        <v>0</v>
      </c>
      <c r="D111" s="58">
        <v>30000</v>
      </c>
      <c r="E111" s="58">
        <v>63901.513419999996</v>
      </c>
      <c r="F111" s="58">
        <v>63901.513419999996</v>
      </c>
      <c r="G111" s="58">
        <v>127803.02683999999</v>
      </c>
      <c r="H111" s="150" t="s">
        <v>193</v>
      </c>
      <c r="I111" s="150">
        <v>2.7956661391233397</v>
      </c>
      <c r="J111" s="150" t="s">
        <v>193</v>
      </c>
      <c r="K111" s="150">
        <v>1.7894029637606392</v>
      </c>
    </row>
    <row r="112" spans="1:11" hidden="1">
      <c r="A112" s="123" t="s">
        <v>147</v>
      </c>
      <c r="B112" s="124" t="s">
        <v>148</v>
      </c>
      <c r="C112" s="63">
        <v>0</v>
      </c>
      <c r="D112" s="63">
        <v>0</v>
      </c>
      <c r="E112" s="63">
        <v>115.157</v>
      </c>
      <c r="F112" s="58"/>
      <c r="G112" s="60">
        <v>115.157</v>
      </c>
      <c r="H112" s="98" t="s">
        <v>193</v>
      </c>
      <c r="I112" s="98" t="s">
        <v>193</v>
      </c>
      <c r="J112" s="98" t="s">
        <v>193</v>
      </c>
      <c r="K112" s="98">
        <v>2.6257317285945985</v>
      </c>
    </row>
    <row r="113" spans="1:11" hidden="1">
      <c r="A113" s="123" t="s">
        <v>149</v>
      </c>
      <c r="B113" s="124" t="s">
        <v>150</v>
      </c>
      <c r="C113" s="63">
        <v>0</v>
      </c>
      <c r="D113" s="63">
        <v>0</v>
      </c>
      <c r="E113" s="63">
        <v>0</v>
      </c>
      <c r="F113" s="58"/>
      <c r="G113" s="60">
        <v>0</v>
      </c>
      <c r="H113" s="98" t="s">
        <v>193</v>
      </c>
      <c r="I113" s="98" t="s">
        <v>193</v>
      </c>
      <c r="J113" s="98" t="s">
        <v>193</v>
      </c>
      <c r="K113" s="98" t="s">
        <v>193</v>
      </c>
    </row>
    <row r="114" spans="1:11" hidden="1">
      <c r="A114" s="64"/>
      <c r="B114" s="147" t="s">
        <v>151</v>
      </c>
      <c r="C114" s="148">
        <v>15643302</v>
      </c>
      <c r="D114" s="148">
        <v>1287748.5989396665</v>
      </c>
      <c r="E114" s="148">
        <v>4042968.9781016675</v>
      </c>
      <c r="F114" s="148">
        <v>3761066.1453492329</v>
      </c>
      <c r="G114" s="148">
        <v>7782440.1234508995</v>
      </c>
      <c r="H114" s="162">
        <v>0.2584472880534856</v>
      </c>
      <c r="I114" s="162">
        <v>1.1607176694953223</v>
      </c>
      <c r="J114" s="162">
        <v>0.49749343990488065</v>
      </c>
      <c r="K114" s="162">
        <v>1.1212014078750367</v>
      </c>
    </row>
  </sheetData>
  <mergeCells count="12">
    <mergeCell ref="H6:I6"/>
    <mergeCell ref="J6:K6"/>
    <mergeCell ref="A2:K2"/>
    <mergeCell ref="A3:K3"/>
    <mergeCell ref="A5:A7"/>
    <mergeCell ref="B5:B7"/>
    <mergeCell ref="C5:C7"/>
    <mergeCell ref="D5:D7"/>
    <mergeCell ref="E5:E7"/>
    <mergeCell ref="F5:F7"/>
    <mergeCell ref="G5:G7"/>
    <mergeCell ref="H5:K5"/>
  </mergeCells>
  <pageMargins left="0.31496062992125984" right="0" top="0.74803149606299213" bottom="0.74803149606299213" header="0.31496062992125984" footer="0.31496062992125984"/>
  <pageSetup orientation="portrait" r:id="rId1"/>
  <headerFooter>
    <oddFooter>&amp;CTrang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28"/>
  <sheetViews>
    <sheetView zoomScale="85" zoomScaleNormal="85" workbookViewId="0">
      <selection activeCell="L38" sqref="L38"/>
    </sheetView>
  </sheetViews>
  <sheetFormatPr defaultRowHeight="13.2"/>
  <cols>
    <col min="1" max="1" width="4.5" style="5" customWidth="1"/>
    <col min="2" max="2" width="42.69921875" style="5" customWidth="1"/>
    <col min="3" max="5" width="11.5" style="10" customWidth="1"/>
    <col min="6" max="6" width="9.296875" style="10" customWidth="1"/>
    <col min="7" max="7" width="9.19921875" style="10" customWidth="1"/>
    <col min="8" max="8" width="10.5" style="10" customWidth="1"/>
    <col min="9" max="9" width="9.19921875" style="10" customWidth="1"/>
    <col min="10" max="10" width="9" style="10" customWidth="1"/>
    <col min="11" max="11" width="9.19921875" style="10" customWidth="1"/>
    <col min="12" max="12" width="9.09765625" style="10" customWidth="1"/>
    <col min="13" max="14" width="9.69921875" style="10" customWidth="1"/>
    <col min="15" max="256" width="9" style="5"/>
    <col min="257" max="257" width="4.5" style="5" customWidth="1"/>
    <col min="258" max="258" width="39.69921875" style="5" customWidth="1"/>
    <col min="259" max="261" width="11.5" style="5" customWidth="1"/>
    <col min="262" max="262" width="9.296875" style="5" customWidth="1"/>
    <col min="263" max="263" width="9.19921875" style="5" customWidth="1"/>
    <col min="264" max="264" width="9.09765625" style="5" customWidth="1"/>
    <col min="265" max="265" width="9.19921875" style="5" customWidth="1"/>
    <col min="266" max="266" width="9" style="5" customWidth="1"/>
    <col min="267" max="267" width="9.19921875" style="5" customWidth="1"/>
    <col min="268" max="268" width="9.09765625" style="5" customWidth="1"/>
    <col min="269" max="270" width="9.69921875" style="5" customWidth="1"/>
    <col min="271" max="512" width="9" style="5"/>
    <col min="513" max="513" width="4.5" style="5" customWidth="1"/>
    <col min="514" max="514" width="39.69921875" style="5" customWidth="1"/>
    <col min="515" max="517" width="11.5" style="5" customWidth="1"/>
    <col min="518" max="518" width="9.296875" style="5" customWidth="1"/>
    <col min="519" max="519" width="9.19921875" style="5" customWidth="1"/>
    <col min="520" max="520" width="9.09765625" style="5" customWidth="1"/>
    <col min="521" max="521" width="9.19921875" style="5" customWidth="1"/>
    <col min="522" max="522" width="9" style="5" customWidth="1"/>
    <col min="523" max="523" width="9.19921875" style="5" customWidth="1"/>
    <col min="524" max="524" width="9.09765625" style="5" customWidth="1"/>
    <col min="525" max="526" width="9.69921875" style="5" customWidth="1"/>
    <col min="527" max="768" width="9" style="5"/>
    <col min="769" max="769" width="4.5" style="5" customWidth="1"/>
    <col min="770" max="770" width="39.69921875" style="5" customWidth="1"/>
    <col min="771" max="773" width="11.5" style="5" customWidth="1"/>
    <col min="774" max="774" width="9.296875" style="5" customWidth="1"/>
    <col min="775" max="775" width="9.19921875" style="5" customWidth="1"/>
    <col min="776" max="776" width="9.09765625" style="5" customWidth="1"/>
    <col min="777" max="777" width="9.19921875" style="5" customWidth="1"/>
    <col min="778" max="778" width="9" style="5" customWidth="1"/>
    <col min="779" max="779" width="9.19921875" style="5" customWidth="1"/>
    <col min="780" max="780" width="9.09765625" style="5" customWidth="1"/>
    <col min="781" max="782" width="9.69921875" style="5" customWidth="1"/>
    <col min="783" max="1024" width="9" style="5"/>
    <col min="1025" max="1025" width="4.5" style="5" customWidth="1"/>
    <col min="1026" max="1026" width="39.69921875" style="5" customWidth="1"/>
    <col min="1027" max="1029" width="11.5" style="5" customWidth="1"/>
    <col min="1030" max="1030" width="9.296875" style="5" customWidth="1"/>
    <col min="1031" max="1031" width="9.19921875" style="5" customWidth="1"/>
    <col min="1032" max="1032" width="9.09765625" style="5" customWidth="1"/>
    <col min="1033" max="1033" width="9.19921875" style="5" customWidth="1"/>
    <col min="1034" max="1034" width="9" style="5" customWidth="1"/>
    <col min="1035" max="1035" width="9.19921875" style="5" customWidth="1"/>
    <col min="1036" max="1036" width="9.09765625" style="5" customWidth="1"/>
    <col min="1037" max="1038" width="9.69921875" style="5" customWidth="1"/>
    <col min="1039" max="1280" width="9" style="5"/>
    <col min="1281" max="1281" width="4.5" style="5" customWidth="1"/>
    <col min="1282" max="1282" width="39.69921875" style="5" customWidth="1"/>
    <col min="1283" max="1285" width="11.5" style="5" customWidth="1"/>
    <col min="1286" max="1286" width="9.296875" style="5" customWidth="1"/>
    <col min="1287" max="1287" width="9.19921875" style="5" customWidth="1"/>
    <col min="1288" max="1288" width="9.09765625" style="5" customWidth="1"/>
    <col min="1289" max="1289" width="9.19921875" style="5" customWidth="1"/>
    <col min="1290" max="1290" width="9" style="5" customWidth="1"/>
    <col min="1291" max="1291" width="9.19921875" style="5" customWidth="1"/>
    <col min="1292" max="1292" width="9.09765625" style="5" customWidth="1"/>
    <col min="1293" max="1294" width="9.69921875" style="5" customWidth="1"/>
    <col min="1295" max="1536" width="9" style="5"/>
    <col min="1537" max="1537" width="4.5" style="5" customWidth="1"/>
    <col min="1538" max="1538" width="39.69921875" style="5" customWidth="1"/>
    <col min="1539" max="1541" width="11.5" style="5" customWidth="1"/>
    <col min="1542" max="1542" width="9.296875" style="5" customWidth="1"/>
    <col min="1543" max="1543" width="9.19921875" style="5" customWidth="1"/>
    <col min="1544" max="1544" width="9.09765625" style="5" customWidth="1"/>
    <col min="1545" max="1545" width="9.19921875" style="5" customWidth="1"/>
    <col min="1546" max="1546" width="9" style="5" customWidth="1"/>
    <col min="1547" max="1547" width="9.19921875" style="5" customWidth="1"/>
    <col min="1548" max="1548" width="9.09765625" style="5" customWidth="1"/>
    <col min="1549" max="1550" width="9.69921875" style="5" customWidth="1"/>
    <col min="1551" max="1792" width="9" style="5"/>
    <col min="1793" max="1793" width="4.5" style="5" customWidth="1"/>
    <col min="1794" max="1794" width="39.69921875" style="5" customWidth="1"/>
    <col min="1795" max="1797" width="11.5" style="5" customWidth="1"/>
    <col min="1798" max="1798" width="9.296875" style="5" customWidth="1"/>
    <col min="1799" max="1799" width="9.19921875" style="5" customWidth="1"/>
    <col min="1800" max="1800" width="9.09765625" style="5" customWidth="1"/>
    <col min="1801" max="1801" width="9.19921875" style="5" customWidth="1"/>
    <col min="1802" max="1802" width="9" style="5" customWidth="1"/>
    <col min="1803" max="1803" width="9.19921875" style="5" customWidth="1"/>
    <col min="1804" max="1804" width="9.09765625" style="5" customWidth="1"/>
    <col min="1805" max="1806" width="9.69921875" style="5" customWidth="1"/>
    <col min="1807" max="2048" width="9" style="5"/>
    <col min="2049" max="2049" width="4.5" style="5" customWidth="1"/>
    <col min="2050" max="2050" width="39.69921875" style="5" customWidth="1"/>
    <col min="2051" max="2053" width="11.5" style="5" customWidth="1"/>
    <col min="2054" max="2054" width="9.296875" style="5" customWidth="1"/>
    <col min="2055" max="2055" width="9.19921875" style="5" customWidth="1"/>
    <col min="2056" max="2056" width="9.09765625" style="5" customWidth="1"/>
    <col min="2057" max="2057" width="9.19921875" style="5" customWidth="1"/>
    <col min="2058" max="2058" width="9" style="5" customWidth="1"/>
    <col min="2059" max="2059" width="9.19921875" style="5" customWidth="1"/>
    <col min="2060" max="2060" width="9.09765625" style="5" customWidth="1"/>
    <col min="2061" max="2062" width="9.69921875" style="5" customWidth="1"/>
    <col min="2063" max="2304" width="9" style="5"/>
    <col min="2305" max="2305" width="4.5" style="5" customWidth="1"/>
    <col min="2306" max="2306" width="39.69921875" style="5" customWidth="1"/>
    <col min="2307" max="2309" width="11.5" style="5" customWidth="1"/>
    <col min="2310" max="2310" width="9.296875" style="5" customWidth="1"/>
    <col min="2311" max="2311" width="9.19921875" style="5" customWidth="1"/>
    <col min="2312" max="2312" width="9.09765625" style="5" customWidth="1"/>
    <col min="2313" max="2313" width="9.19921875" style="5" customWidth="1"/>
    <col min="2314" max="2314" width="9" style="5" customWidth="1"/>
    <col min="2315" max="2315" width="9.19921875" style="5" customWidth="1"/>
    <col min="2316" max="2316" width="9.09765625" style="5" customWidth="1"/>
    <col min="2317" max="2318" width="9.69921875" style="5" customWidth="1"/>
    <col min="2319" max="2560" width="9" style="5"/>
    <col min="2561" max="2561" width="4.5" style="5" customWidth="1"/>
    <col min="2562" max="2562" width="39.69921875" style="5" customWidth="1"/>
    <col min="2563" max="2565" width="11.5" style="5" customWidth="1"/>
    <col min="2566" max="2566" width="9.296875" style="5" customWidth="1"/>
    <col min="2567" max="2567" width="9.19921875" style="5" customWidth="1"/>
    <col min="2568" max="2568" width="9.09765625" style="5" customWidth="1"/>
    <col min="2569" max="2569" width="9.19921875" style="5" customWidth="1"/>
    <col min="2570" max="2570" width="9" style="5" customWidth="1"/>
    <col min="2571" max="2571" width="9.19921875" style="5" customWidth="1"/>
    <col min="2572" max="2572" width="9.09765625" style="5" customWidth="1"/>
    <col min="2573" max="2574" width="9.69921875" style="5" customWidth="1"/>
    <col min="2575" max="2816" width="9" style="5"/>
    <col min="2817" max="2817" width="4.5" style="5" customWidth="1"/>
    <col min="2818" max="2818" width="39.69921875" style="5" customWidth="1"/>
    <col min="2819" max="2821" width="11.5" style="5" customWidth="1"/>
    <col min="2822" max="2822" width="9.296875" style="5" customWidth="1"/>
    <col min="2823" max="2823" width="9.19921875" style="5" customWidth="1"/>
    <col min="2824" max="2824" width="9.09765625" style="5" customWidth="1"/>
    <col min="2825" max="2825" width="9.19921875" style="5" customWidth="1"/>
    <col min="2826" max="2826" width="9" style="5" customWidth="1"/>
    <col min="2827" max="2827" width="9.19921875" style="5" customWidth="1"/>
    <col min="2828" max="2828" width="9.09765625" style="5" customWidth="1"/>
    <col min="2829" max="2830" width="9.69921875" style="5" customWidth="1"/>
    <col min="2831" max="3072" width="9" style="5"/>
    <col min="3073" max="3073" width="4.5" style="5" customWidth="1"/>
    <col min="3074" max="3074" width="39.69921875" style="5" customWidth="1"/>
    <col min="3075" max="3077" width="11.5" style="5" customWidth="1"/>
    <col min="3078" max="3078" width="9.296875" style="5" customWidth="1"/>
    <col min="3079" max="3079" width="9.19921875" style="5" customWidth="1"/>
    <col min="3080" max="3080" width="9.09765625" style="5" customWidth="1"/>
    <col min="3081" max="3081" width="9.19921875" style="5" customWidth="1"/>
    <col min="3082" max="3082" width="9" style="5" customWidth="1"/>
    <col min="3083" max="3083" width="9.19921875" style="5" customWidth="1"/>
    <col min="3084" max="3084" width="9.09765625" style="5" customWidth="1"/>
    <col min="3085" max="3086" width="9.69921875" style="5" customWidth="1"/>
    <col min="3087" max="3328" width="9" style="5"/>
    <col min="3329" max="3329" width="4.5" style="5" customWidth="1"/>
    <col min="3330" max="3330" width="39.69921875" style="5" customWidth="1"/>
    <col min="3331" max="3333" width="11.5" style="5" customWidth="1"/>
    <col min="3334" max="3334" width="9.296875" style="5" customWidth="1"/>
    <col min="3335" max="3335" width="9.19921875" style="5" customWidth="1"/>
    <col min="3336" max="3336" width="9.09765625" style="5" customWidth="1"/>
    <col min="3337" max="3337" width="9.19921875" style="5" customWidth="1"/>
    <col min="3338" max="3338" width="9" style="5" customWidth="1"/>
    <col min="3339" max="3339" width="9.19921875" style="5" customWidth="1"/>
    <col min="3340" max="3340" width="9.09765625" style="5" customWidth="1"/>
    <col min="3341" max="3342" width="9.69921875" style="5" customWidth="1"/>
    <col min="3343" max="3584" width="9" style="5"/>
    <col min="3585" max="3585" width="4.5" style="5" customWidth="1"/>
    <col min="3586" max="3586" width="39.69921875" style="5" customWidth="1"/>
    <col min="3587" max="3589" width="11.5" style="5" customWidth="1"/>
    <col min="3590" max="3590" width="9.296875" style="5" customWidth="1"/>
    <col min="3591" max="3591" width="9.19921875" style="5" customWidth="1"/>
    <col min="3592" max="3592" width="9.09765625" style="5" customWidth="1"/>
    <col min="3593" max="3593" width="9.19921875" style="5" customWidth="1"/>
    <col min="3594" max="3594" width="9" style="5" customWidth="1"/>
    <col min="3595" max="3595" width="9.19921875" style="5" customWidth="1"/>
    <col min="3596" max="3596" width="9.09765625" style="5" customWidth="1"/>
    <col min="3597" max="3598" width="9.69921875" style="5" customWidth="1"/>
    <col min="3599" max="3840" width="9" style="5"/>
    <col min="3841" max="3841" width="4.5" style="5" customWidth="1"/>
    <col min="3842" max="3842" width="39.69921875" style="5" customWidth="1"/>
    <col min="3843" max="3845" width="11.5" style="5" customWidth="1"/>
    <col min="3846" max="3846" width="9.296875" style="5" customWidth="1"/>
    <col min="3847" max="3847" width="9.19921875" style="5" customWidth="1"/>
    <col min="3848" max="3848" width="9.09765625" style="5" customWidth="1"/>
    <col min="3849" max="3849" width="9.19921875" style="5" customWidth="1"/>
    <col min="3850" max="3850" width="9" style="5" customWidth="1"/>
    <col min="3851" max="3851" width="9.19921875" style="5" customWidth="1"/>
    <col min="3852" max="3852" width="9.09765625" style="5" customWidth="1"/>
    <col min="3853" max="3854" width="9.69921875" style="5" customWidth="1"/>
    <col min="3855" max="4096" width="9" style="5"/>
    <col min="4097" max="4097" width="4.5" style="5" customWidth="1"/>
    <col min="4098" max="4098" width="39.69921875" style="5" customWidth="1"/>
    <col min="4099" max="4101" width="11.5" style="5" customWidth="1"/>
    <col min="4102" max="4102" width="9.296875" style="5" customWidth="1"/>
    <col min="4103" max="4103" width="9.19921875" style="5" customWidth="1"/>
    <col min="4104" max="4104" width="9.09765625" style="5" customWidth="1"/>
    <col min="4105" max="4105" width="9.19921875" style="5" customWidth="1"/>
    <col min="4106" max="4106" width="9" style="5" customWidth="1"/>
    <col min="4107" max="4107" width="9.19921875" style="5" customWidth="1"/>
    <col min="4108" max="4108" width="9.09765625" style="5" customWidth="1"/>
    <col min="4109" max="4110" width="9.69921875" style="5" customWidth="1"/>
    <col min="4111" max="4352" width="9" style="5"/>
    <col min="4353" max="4353" width="4.5" style="5" customWidth="1"/>
    <col min="4354" max="4354" width="39.69921875" style="5" customWidth="1"/>
    <col min="4355" max="4357" width="11.5" style="5" customWidth="1"/>
    <col min="4358" max="4358" width="9.296875" style="5" customWidth="1"/>
    <col min="4359" max="4359" width="9.19921875" style="5" customWidth="1"/>
    <col min="4360" max="4360" width="9.09765625" style="5" customWidth="1"/>
    <col min="4361" max="4361" width="9.19921875" style="5" customWidth="1"/>
    <col min="4362" max="4362" width="9" style="5" customWidth="1"/>
    <col min="4363" max="4363" width="9.19921875" style="5" customWidth="1"/>
    <col min="4364" max="4364" width="9.09765625" style="5" customWidth="1"/>
    <col min="4365" max="4366" width="9.69921875" style="5" customWidth="1"/>
    <col min="4367" max="4608" width="9" style="5"/>
    <col min="4609" max="4609" width="4.5" style="5" customWidth="1"/>
    <col min="4610" max="4610" width="39.69921875" style="5" customWidth="1"/>
    <col min="4611" max="4613" width="11.5" style="5" customWidth="1"/>
    <col min="4614" max="4614" width="9.296875" style="5" customWidth="1"/>
    <col min="4615" max="4615" width="9.19921875" style="5" customWidth="1"/>
    <col min="4616" max="4616" width="9.09765625" style="5" customWidth="1"/>
    <col min="4617" max="4617" width="9.19921875" style="5" customWidth="1"/>
    <col min="4618" max="4618" width="9" style="5" customWidth="1"/>
    <col min="4619" max="4619" width="9.19921875" style="5" customWidth="1"/>
    <col min="4620" max="4620" width="9.09765625" style="5" customWidth="1"/>
    <col min="4621" max="4622" width="9.69921875" style="5" customWidth="1"/>
    <col min="4623" max="4864" width="9" style="5"/>
    <col min="4865" max="4865" width="4.5" style="5" customWidth="1"/>
    <col min="4866" max="4866" width="39.69921875" style="5" customWidth="1"/>
    <col min="4867" max="4869" width="11.5" style="5" customWidth="1"/>
    <col min="4870" max="4870" width="9.296875" style="5" customWidth="1"/>
    <col min="4871" max="4871" width="9.19921875" style="5" customWidth="1"/>
    <col min="4872" max="4872" width="9.09765625" style="5" customWidth="1"/>
    <col min="4873" max="4873" width="9.19921875" style="5" customWidth="1"/>
    <col min="4874" max="4874" width="9" style="5" customWidth="1"/>
    <col min="4875" max="4875" width="9.19921875" style="5" customWidth="1"/>
    <col min="4876" max="4876" width="9.09765625" style="5" customWidth="1"/>
    <col min="4877" max="4878" width="9.69921875" style="5" customWidth="1"/>
    <col min="4879" max="5120" width="9" style="5"/>
    <col min="5121" max="5121" width="4.5" style="5" customWidth="1"/>
    <col min="5122" max="5122" width="39.69921875" style="5" customWidth="1"/>
    <col min="5123" max="5125" width="11.5" style="5" customWidth="1"/>
    <col min="5126" max="5126" width="9.296875" style="5" customWidth="1"/>
    <col min="5127" max="5127" width="9.19921875" style="5" customWidth="1"/>
    <col min="5128" max="5128" width="9.09765625" style="5" customWidth="1"/>
    <col min="5129" max="5129" width="9.19921875" style="5" customWidth="1"/>
    <col min="5130" max="5130" width="9" style="5" customWidth="1"/>
    <col min="5131" max="5131" width="9.19921875" style="5" customWidth="1"/>
    <col min="5132" max="5132" width="9.09765625" style="5" customWidth="1"/>
    <col min="5133" max="5134" width="9.69921875" style="5" customWidth="1"/>
    <col min="5135" max="5376" width="9" style="5"/>
    <col min="5377" max="5377" width="4.5" style="5" customWidth="1"/>
    <col min="5378" max="5378" width="39.69921875" style="5" customWidth="1"/>
    <col min="5379" max="5381" width="11.5" style="5" customWidth="1"/>
    <col min="5382" max="5382" width="9.296875" style="5" customWidth="1"/>
    <col min="5383" max="5383" width="9.19921875" style="5" customWidth="1"/>
    <col min="5384" max="5384" width="9.09765625" style="5" customWidth="1"/>
    <col min="5385" max="5385" width="9.19921875" style="5" customWidth="1"/>
    <col min="5386" max="5386" width="9" style="5" customWidth="1"/>
    <col min="5387" max="5387" width="9.19921875" style="5" customWidth="1"/>
    <col min="5388" max="5388" width="9.09765625" style="5" customWidth="1"/>
    <col min="5389" max="5390" width="9.69921875" style="5" customWidth="1"/>
    <col min="5391" max="5632" width="9" style="5"/>
    <col min="5633" max="5633" width="4.5" style="5" customWidth="1"/>
    <col min="5634" max="5634" width="39.69921875" style="5" customWidth="1"/>
    <col min="5635" max="5637" width="11.5" style="5" customWidth="1"/>
    <col min="5638" max="5638" width="9.296875" style="5" customWidth="1"/>
    <col min="5639" max="5639" width="9.19921875" style="5" customWidth="1"/>
    <col min="5640" max="5640" width="9.09765625" style="5" customWidth="1"/>
    <col min="5641" max="5641" width="9.19921875" style="5" customWidth="1"/>
    <col min="5642" max="5642" width="9" style="5" customWidth="1"/>
    <col min="5643" max="5643" width="9.19921875" style="5" customWidth="1"/>
    <col min="5644" max="5644" width="9.09765625" style="5" customWidth="1"/>
    <col min="5645" max="5646" width="9.69921875" style="5" customWidth="1"/>
    <col min="5647" max="5888" width="9" style="5"/>
    <col min="5889" max="5889" width="4.5" style="5" customWidth="1"/>
    <col min="5890" max="5890" width="39.69921875" style="5" customWidth="1"/>
    <col min="5891" max="5893" width="11.5" style="5" customWidth="1"/>
    <col min="5894" max="5894" width="9.296875" style="5" customWidth="1"/>
    <col min="5895" max="5895" width="9.19921875" style="5" customWidth="1"/>
    <col min="5896" max="5896" width="9.09765625" style="5" customWidth="1"/>
    <col min="5897" max="5897" width="9.19921875" style="5" customWidth="1"/>
    <col min="5898" max="5898" width="9" style="5" customWidth="1"/>
    <col min="5899" max="5899" width="9.19921875" style="5" customWidth="1"/>
    <col min="5900" max="5900" width="9.09765625" style="5" customWidth="1"/>
    <col min="5901" max="5902" width="9.69921875" style="5" customWidth="1"/>
    <col min="5903" max="6144" width="9" style="5"/>
    <col min="6145" max="6145" width="4.5" style="5" customWidth="1"/>
    <col min="6146" max="6146" width="39.69921875" style="5" customWidth="1"/>
    <col min="6147" max="6149" width="11.5" style="5" customWidth="1"/>
    <col min="6150" max="6150" width="9.296875" style="5" customWidth="1"/>
    <col min="6151" max="6151" width="9.19921875" style="5" customWidth="1"/>
    <col min="6152" max="6152" width="9.09765625" style="5" customWidth="1"/>
    <col min="6153" max="6153" width="9.19921875" style="5" customWidth="1"/>
    <col min="6154" max="6154" width="9" style="5" customWidth="1"/>
    <col min="6155" max="6155" width="9.19921875" style="5" customWidth="1"/>
    <col min="6156" max="6156" width="9.09765625" style="5" customWidth="1"/>
    <col min="6157" max="6158" width="9.69921875" style="5" customWidth="1"/>
    <col min="6159" max="6400" width="9" style="5"/>
    <col min="6401" max="6401" width="4.5" style="5" customWidth="1"/>
    <col min="6402" max="6402" width="39.69921875" style="5" customWidth="1"/>
    <col min="6403" max="6405" width="11.5" style="5" customWidth="1"/>
    <col min="6406" max="6406" width="9.296875" style="5" customWidth="1"/>
    <col min="6407" max="6407" width="9.19921875" style="5" customWidth="1"/>
    <col min="6408" max="6408" width="9.09765625" style="5" customWidth="1"/>
    <col min="6409" max="6409" width="9.19921875" style="5" customWidth="1"/>
    <col min="6410" max="6410" width="9" style="5" customWidth="1"/>
    <col min="6411" max="6411" width="9.19921875" style="5" customWidth="1"/>
    <col min="6412" max="6412" width="9.09765625" style="5" customWidth="1"/>
    <col min="6413" max="6414" width="9.69921875" style="5" customWidth="1"/>
    <col min="6415" max="6656" width="9" style="5"/>
    <col min="6657" max="6657" width="4.5" style="5" customWidth="1"/>
    <col min="6658" max="6658" width="39.69921875" style="5" customWidth="1"/>
    <col min="6659" max="6661" width="11.5" style="5" customWidth="1"/>
    <col min="6662" max="6662" width="9.296875" style="5" customWidth="1"/>
    <col min="6663" max="6663" width="9.19921875" style="5" customWidth="1"/>
    <col min="6664" max="6664" width="9.09765625" style="5" customWidth="1"/>
    <col min="6665" max="6665" width="9.19921875" style="5" customWidth="1"/>
    <col min="6666" max="6666" width="9" style="5" customWidth="1"/>
    <col min="6667" max="6667" width="9.19921875" style="5" customWidth="1"/>
    <col min="6668" max="6668" width="9.09765625" style="5" customWidth="1"/>
    <col min="6669" max="6670" width="9.69921875" style="5" customWidth="1"/>
    <col min="6671" max="6912" width="9" style="5"/>
    <col min="6913" max="6913" width="4.5" style="5" customWidth="1"/>
    <col min="6914" max="6914" width="39.69921875" style="5" customWidth="1"/>
    <col min="6915" max="6917" width="11.5" style="5" customWidth="1"/>
    <col min="6918" max="6918" width="9.296875" style="5" customWidth="1"/>
    <col min="6919" max="6919" width="9.19921875" style="5" customWidth="1"/>
    <col min="6920" max="6920" width="9.09765625" style="5" customWidth="1"/>
    <col min="6921" max="6921" width="9.19921875" style="5" customWidth="1"/>
    <col min="6922" max="6922" width="9" style="5" customWidth="1"/>
    <col min="6923" max="6923" width="9.19921875" style="5" customWidth="1"/>
    <col min="6924" max="6924" width="9.09765625" style="5" customWidth="1"/>
    <col min="6925" max="6926" width="9.69921875" style="5" customWidth="1"/>
    <col min="6927" max="7168" width="9" style="5"/>
    <col min="7169" max="7169" width="4.5" style="5" customWidth="1"/>
    <col min="7170" max="7170" width="39.69921875" style="5" customWidth="1"/>
    <col min="7171" max="7173" width="11.5" style="5" customWidth="1"/>
    <col min="7174" max="7174" width="9.296875" style="5" customWidth="1"/>
    <col min="7175" max="7175" width="9.19921875" style="5" customWidth="1"/>
    <col min="7176" max="7176" width="9.09765625" style="5" customWidth="1"/>
    <col min="7177" max="7177" width="9.19921875" style="5" customWidth="1"/>
    <col min="7178" max="7178" width="9" style="5" customWidth="1"/>
    <col min="7179" max="7179" width="9.19921875" style="5" customWidth="1"/>
    <col min="7180" max="7180" width="9.09765625" style="5" customWidth="1"/>
    <col min="7181" max="7182" width="9.69921875" style="5" customWidth="1"/>
    <col min="7183" max="7424" width="9" style="5"/>
    <col min="7425" max="7425" width="4.5" style="5" customWidth="1"/>
    <col min="7426" max="7426" width="39.69921875" style="5" customWidth="1"/>
    <col min="7427" max="7429" width="11.5" style="5" customWidth="1"/>
    <col min="7430" max="7430" width="9.296875" style="5" customWidth="1"/>
    <col min="7431" max="7431" width="9.19921875" style="5" customWidth="1"/>
    <col min="7432" max="7432" width="9.09765625" style="5" customWidth="1"/>
    <col min="7433" max="7433" width="9.19921875" style="5" customWidth="1"/>
    <col min="7434" max="7434" width="9" style="5" customWidth="1"/>
    <col min="7435" max="7435" width="9.19921875" style="5" customWidth="1"/>
    <col min="7436" max="7436" width="9.09765625" style="5" customWidth="1"/>
    <col min="7437" max="7438" width="9.69921875" style="5" customWidth="1"/>
    <col min="7439" max="7680" width="9" style="5"/>
    <col min="7681" max="7681" width="4.5" style="5" customWidth="1"/>
    <col min="7682" max="7682" width="39.69921875" style="5" customWidth="1"/>
    <col min="7683" max="7685" width="11.5" style="5" customWidth="1"/>
    <col min="7686" max="7686" width="9.296875" style="5" customWidth="1"/>
    <col min="7687" max="7687" width="9.19921875" style="5" customWidth="1"/>
    <col min="7688" max="7688" width="9.09765625" style="5" customWidth="1"/>
    <col min="7689" max="7689" width="9.19921875" style="5" customWidth="1"/>
    <col min="7690" max="7690" width="9" style="5" customWidth="1"/>
    <col min="7691" max="7691" width="9.19921875" style="5" customWidth="1"/>
    <col min="7692" max="7692" width="9.09765625" style="5" customWidth="1"/>
    <col min="7693" max="7694" width="9.69921875" style="5" customWidth="1"/>
    <col min="7695" max="7936" width="9" style="5"/>
    <col min="7937" max="7937" width="4.5" style="5" customWidth="1"/>
    <col min="7938" max="7938" width="39.69921875" style="5" customWidth="1"/>
    <col min="7939" max="7941" width="11.5" style="5" customWidth="1"/>
    <col min="7942" max="7942" width="9.296875" style="5" customWidth="1"/>
    <col min="7943" max="7943" width="9.19921875" style="5" customWidth="1"/>
    <col min="7944" max="7944" width="9.09765625" style="5" customWidth="1"/>
    <col min="7945" max="7945" width="9.19921875" style="5" customWidth="1"/>
    <col min="7946" max="7946" width="9" style="5" customWidth="1"/>
    <col min="7947" max="7947" width="9.19921875" style="5" customWidth="1"/>
    <col min="7948" max="7948" width="9.09765625" style="5" customWidth="1"/>
    <col min="7949" max="7950" width="9.69921875" style="5" customWidth="1"/>
    <col min="7951" max="8192" width="9" style="5"/>
    <col min="8193" max="8193" width="4.5" style="5" customWidth="1"/>
    <col min="8194" max="8194" width="39.69921875" style="5" customWidth="1"/>
    <col min="8195" max="8197" width="11.5" style="5" customWidth="1"/>
    <col min="8198" max="8198" width="9.296875" style="5" customWidth="1"/>
    <col min="8199" max="8199" width="9.19921875" style="5" customWidth="1"/>
    <col min="8200" max="8200" width="9.09765625" style="5" customWidth="1"/>
    <col min="8201" max="8201" width="9.19921875" style="5" customWidth="1"/>
    <col min="8202" max="8202" width="9" style="5" customWidth="1"/>
    <col min="8203" max="8203" width="9.19921875" style="5" customWidth="1"/>
    <col min="8204" max="8204" width="9.09765625" style="5" customWidth="1"/>
    <col min="8205" max="8206" width="9.69921875" style="5" customWidth="1"/>
    <col min="8207" max="8448" width="9" style="5"/>
    <col min="8449" max="8449" width="4.5" style="5" customWidth="1"/>
    <col min="8450" max="8450" width="39.69921875" style="5" customWidth="1"/>
    <col min="8451" max="8453" width="11.5" style="5" customWidth="1"/>
    <col min="8454" max="8454" width="9.296875" style="5" customWidth="1"/>
    <col min="8455" max="8455" width="9.19921875" style="5" customWidth="1"/>
    <col min="8456" max="8456" width="9.09765625" style="5" customWidth="1"/>
    <col min="8457" max="8457" width="9.19921875" style="5" customWidth="1"/>
    <col min="8458" max="8458" width="9" style="5" customWidth="1"/>
    <col min="8459" max="8459" width="9.19921875" style="5" customWidth="1"/>
    <col min="8460" max="8460" width="9.09765625" style="5" customWidth="1"/>
    <col min="8461" max="8462" width="9.69921875" style="5" customWidth="1"/>
    <col min="8463" max="8704" width="9" style="5"/>
    <col min="8705" max="8705" width="4.5" style="5" customWidth="1"/>
    <col min="8706" max="8706" width="39.69921875" style="5" customWidth="1"/>
    <col min="8707" max="8709" width="11.5" style="5" customWidth="1"/>
    <col min="8710" max="8710" width="9.296875" style="5" customWidth="1"/>
    <col min="8711" max="8711" width="9.19921875" style="5" customWidth="1"/>
    <col min="8712" max="8712" width="9.09765625" style="5" customWidth="1"/>
    <col min="8713" max="8713" width="9.19921875" style="5" customWidth="1"/>
    <col min="8714" max="8714" width="9" style="5" customWidth="1"/>
    <col min="8715" max="8715" width="9.19921875" style="5" customWidth="1"/>
    <col min="8716" max="8716" width="9.09765625" style="5" customWidth="1"/>
    <col min="8717" max="8718" width="9.69921875" style="5" customWidth="1"/>
    <col min="8719" max="8960" width="9" style="5"/>
    <col min="8961" max="8961" width="4.5" style="5" customWidth="1"/>
    <col min="8962" max="8962" width="39.69921875" style="5" customWidth="1"/>
    <col min="8963" max="8965" width="11.5" style="5" customWidth="1"/>
    <col min="8966" max="8966" width="9.296875" style="5" customWidth="1"/>
    <col min="8967" max="8967" width="9.19921875" style="5" customWidth="1"/>
    <col min="8968" max="8968" width="9.09765625" style="5" customWidth="1"/>
    <col min="8969" max="8969" width="9.19921875" style="5" customWidth="1"/>
    <col min="8970" max="8970" width="9" style="5" customWidth="1"/>
    <col min="8971" max="8971" width="9.19921875" style="5" customWidth="1"/>
    <col min="8972" max="8972" width="9.09765625" style="5" customWidth="1"/>
    <col min="8973" max="8974" width="9.69921875" style="5" customWidth="1"/>
    <col min="8975" max="9216" width="9" style="5"/>
    <col min="9217" max="9217" width="4.5" style="5" customWidth="1"/>
    <col min="9218" max="9218" width="39.69921875" style="5" customWidth="1"/>
    <col min="9219" max="9221" width="11.5" style="5" customWidth="1"/>
    <col min="9222" max="9222" width="9.296875" style="5" customWidth="1"/>
    <col min="9223" max="9223" width="9.19921875" style="5" customWidth="1"/>
    <col min="9224" max="9224" width="9.09765625" style="5" customWidth="1"/>
    <col min="9225" max="9225" width="9.19921875" style="5" customWidth="1"/>
    <col min="9226" max="9226" width="9" style="5" customWidth="1"/>
    <col min="9227" max="9227" width="9.19921875" style="5" customWidth="1"/>
    <col min="9228" max="9228" width="9.09765625" style="5" customWidth="1"/>
    <col min="9229" max="9230" width="9.69921875" style="5" customWidth="1"/>
    <col min="9231" max="9472" width="9" style="5"/>
    <col min="9473" max="9473" width="4.5" style="5" customWidth="1"/>
    <col min="9474" max="9474" width="39.69921875" style="5" customWidth="1"/>
    <col min="9475" max="9477" width="11.5" style="5" customWidth="1"/>
    <col min="9478" max="9478" width="9.296875" style="5" customWidth="1"/>
    <col min="9479" max="9479" width="9.19921875" style="5" customWidth="1"/>
    <col min="9480" max="9480" width="9.09765625" style="5" customWidth="1"/>
    <col min="9481" max="9481" width="9.19921875" style="5" customWidth="1"/>
    <col min="9482" max="9482" width="9" style="5" customWidth="1"/>
    <col min="9483" max="9483" width="9.19921875" style="5" customWidth="1"/>
    <col min="9484" max="9484" width="9.09765625" style="5" customWidth="1"/>
    <col min="9485" max="9486" width="9.69921875" style="5" customWidth="1"/>
    <col min="9487" max="9728" width="9" style="5"/>
    <col min="9729" max="9729" width="4.5" style="5" customWidth="1"/>
    <col min="9730" max="9730" width="39.69921875" style="5" customWidth="1"/>
    <col min="9731" max="9733" width="11.5" style="5" customWidth="1"/>
    <col min="9734" max="9734" width="9.296875" style="5" customWidth="1"/>
    <col min="9735" max="9735" width="9.19921875" style="5" customWidth="1"/>
    <col min="9736" max="9736" width="9.09765625" style="5" customWidth="1"/>
    <col min="9737" max="9737" width="9.19921875" style="5" customWidth="1"/>
    <col min="9738" max="9738" width="9" style="5" customWidth="1"/>
    <col min="9739" max="9739" width="9.19921875" style="5" customWidth="1"/>
    <col min="9740" max="9740" width="9.09765625" style="5" customWidth="1"/>
    <col min="9741" max="9742" width="9.69921875" style="5" customWidth="1"/>
    <col min="9743" max="9984" width="9" style="5"/>
    <col min="9985" max="9985" width="4.5" style="5" customWidth="1"/>
    <col min="9986" max="9986" width="39.69921875" style="5" customWidth="1"/>
    <col min="9987" max="9989" width="11.5" style="5" customWidth="1"/>
    <col min="9990" max="9990" width="9.296875" style="5" customWidth="1"/>
    <col min="9991" max="9991" width="9.19921875" style="5" customWidth="1"/>
    <col min="9992" max="9992" width="9.09765625" style="5" customWidth="1"/>
    <col min="9993" max="9993" width="9.19921875" style="5" customWidth="1"/>
    <col min="9994" max="9994" width="9" style="5" customWidth="1"/>
    <col min="9995" max="9995" width="9.19921875" style="5" customWidth="1"/>
    <col min="9996" max="9996" width="9.09765625" style="5" customWidth="1"/>
    <col min="9997" max="9998" width="9.69921875" style="5" customWidth="1"/>
    <col min="9999" max="10240" width="9" style="5"/>
    <col min="10241" max="10241" width="4.5" style="5" customWidth="1"/>
    <col min="10242" max="10242" width="39.69921875" style="5" customWidth="1"/>
    <col min="10243" max="10245" width="11.5" style="5" customWidth="1"/>
    <col min="10246" max="10246" width="9.296875" style="5" customWidth="1"/>
    <col min="10247" max="10247" width="9.19921875" style="5" customWidth="1"/>
    <col min="10248" max="10248" width="9.09765625" style="5" customWidth="1"/>
    <col min="10249" max="10249" width="9.19921875" style="5" customWidth="1"/>
    <col min="10250" max="10250" width="9" style="5" customWidth="1"/>
    <col min="10251" max="10251" width="9.19921875" style="5" customWidth="1"/>
    <col min="10252" max="10252" width="9.09765625" style="5" customWidth="1"/>
    <col min="10253" max="10254" width="9.69921875" style="5" customWidth="1"/>
    <col min="10255" max="10496" width="9" style="5"/>
    <col min="10497" max="10497" width="4.5" style="5" customWidth="1"/>
    <col min="10498" max="10498" width="39.69921875" style="5" customWidth="1"/>
    <col min="10499" max="10501" width="11.5" style="5" customWidth="1"/>
    <col min="10502" max="10502" width="9.296875" style="5" customWidth="1"/>
    <col min="10503" max="10503" width="9.19921875" style="5" customWidth="1"/>
    <col min="10504" max="10504" width="9.09765625" style="5" customWidth="1"/>
    <col min="10505" max="10505" width="9.19921875" style="5" customWidth="1"/>
    <col min="10506" max="10506" width="9" style="5" customWidth="1"/>
    <col min="10507" max="10507" width="9.19921875" style="5" customWidth="1"/>
    <col min="10508" max="10508" width="9.09765625" style="5" customWidth="1"/>
    <col min="10509" max="10510" width="9.69921875" style="5" customWidth="1"/>
    <col min="10511" max="10752" width="9" style="5"/>
    <col min="10753" max="10753" width="4.5" style="5" customWidth="1"/>
    <col min="10754" max="10754" width="39.69921875" style="5" customWidth="1"/>
    <col min="10755" max="10757" width="11.5" style="5" customWidth="1"/>
    <col min="10758" max="10758" width="9.296875" style="5" customWidth="1"/>
    <col min="10759" max="10759" width="9.19921875" style="5" customWidth="1"/>
    <col min="10760" max="10760" width="9.09765625" style="5" customWidth="1"/>
    <col min="10761" max="10761" width="9.19921875" style="5" customWidth="1"/>
    <col min="10762" max="10762" width="9" style="5" customWidth="1"/>
    <col min="10763" max="10763" width="9.19921875" style="5" customWidth="1"/>
    <col min="10764" max="10764" width="9.09765625" style="5" customWidth="1"/>
    <col min="10765" max="10766" width="9.69921875" style="5" customWidth="1"/>
    <col min="10767" max="11008" width="9" style="5"/>
    <col min="11009" max="11009" width="4.5" style="5" customWidth="1"/>
    <col min="11010" max="11010" width="39.69921875" style="5" customWidth="1"/>
    <col min="11011" max="11013" width="11.5" style="5" customWidth="1"/>
    <col min="11014" max="11014" width="9.296875" style="5" customWidth="1"/>
    <col min="11015" max="11015" width="9.19921875" style="5" customWidth="1"/>
    <col min="11016" max="11016" width="9.09765625" style="5" customWidth="1"/>
    <col min="11017" max="11017" width="9.19921875" style="5" customWidth="1"/>
    <col min="11018" max="11018" width="9" style="5" customWidth="1"/>
    <col min="11019" max="11019" width="9.19921875" style="5" customWidth="1"/>
    <col min="11020" max="11020" width="9.09765625" style="5" customWidth="1"/>
    <col min="11021" max="11022" width="9.69921875" style="5" customWidth="1"/>
    <col min="11023" max="11264" width="9" style="5"/>
    <col min="11265" max="11265" width="4.5" style="5" customWidth="1"/>
    <col min="11266" max="11266" width="39.69921875" style="5" customWidth="1"/>
    <col min="11267" max="11269" width="11.5" style="5" customWidth="1"/>
    <col min="11270" max="11270" width="9.296875" style="5" customWidth="1"/>
    <col min="11271" max="11271" width="9.19921875" style="5" customWidth="1"/>
    <col min="11272" max="11272" width="9.09765625" style="5" customWidth="1"/>
    <col min="11273" max="11273" width="9.19921875" style="5" customWidth="1"/>
    <col min="11274" max="11274" width="9" style="5" customWidth="1"/>
    <col min="11275" max="11275" width="9.19921875" style="5" customWidth="1"/>
    <col min="11276" max="11276" width="9.09765625" style="5" customWidth="1"/>
    <col min="11277" max="11278" width="9.69921875" style="5" customWidth="1"/>
    <col min="11279" max="11520" width="9" style="5"/>
    <col min="11521" max="11521" width="4.5" style="5" customWidth="1"/>
    <col min="11522" max="11522" width="39.69921875" style="5" customWidth="1"/>
    <col min="11523" max="11525" width="11.5" style="5" customWidth="1"/>
    <col min="11526" max="11526" width="9.296875" style="5" customWidth="1"/>
    <col min="11527" max="11527" width="9.19921875" style="5" customWidth="1"/>
    <col min="11528" max="11528" width="9.09765625" style="5" customWidth="1"/>
    <col min="11529" max="11529" width="9.19921875" style="5" customWidth="1"/>
    <col min="11530" max="11530" width="9" style="5" customWidth="1"/>
    <col min="11531" max="11531" width="9.19921875" style="5" customWidth="1"/>
    <col min="11532" max="11532" width="9.09765625" style="5" customWidth="1"/>
    <col min="11533" max="11534" width="9.69921875" style="5" customWidth="1"/>
    <col min="11535" max="11776" width="9" style="5"/>
    <col min="11777" max="11777" width="4.5" style="5" customWidth="1"/>
    <col min="11778" max="11778" width="39.69921875" style="5" customWidth="1"/>
    <col min="11779" max="11781" width="11.5" style="5" customWidth="1"/>
    <col min="11782" max="11782" width="9.296875" style="5" customWidth="1"/>
    <col min="11783" max="11783" width="9.19921875" style="5" customWidth="1"/>
    <col min="11784" max="11784" width="9.09765625" style="5" customWidth="1"/>
    <col min="11785" max="11785" width="9.19921875" style="5" customWidth="1"/>
    <col min="11786" max="11786" width="9" style="5" customWidth="1"/>
    <col min="11787" max="11787" width="9.19921875" style="5" customWidth="1"/>
    <col min="11788" max="11788" width="9.09765625" style="5" customWidth="1"/>
    <col min="11789" max="11790" width="9.69921875" style="5" customWidth="1"/>
    <col min="11791" max="12032" width="9" style="5"/>
    <col min="12033" max="12033" width="4.5" style="5" customWidth="1"/>
    <col min="12034" max="12034" width="39.69921875" style="5" customWidth="1"/>
    <col min="12035" max="12037" width="11.5" style="5" customWidth="1"/>
    <col min="12038" max="12038" width="9.296875" style="5" customWidth="1"/>
    <col min="12039" max="12039" width="9.19921875" style="5" customWidth="1"/>
    <col min="12040" max="12040" width="9.09765625" style="5" customWidth="1"/>
    <col min="12041" max="12041" width="9.19921875" style="5" customWidth="1"/>
    <col min="12042" max="12042" width="9" style="5" customWidth="1"/>
    <col min="12043" max="12043" width="9.19921875" style="5" customWidth="1"/>
    <col min="12044" max="12044" width="9.09765625" style="5" customWidth="1"/>
    <col min="12045" max="12046" width="9.69921875" style="5" customWidth="1"/>
    <col min="12047" max="12288" width="9" style="5"/>
    <col min="12289" max="12289" width="4.5" style="5" customWidth="1"/>
    <col min="12290" max="12290" width="39.69921875" style="5" customWidth="1"/>
    <col min="12291" max="12293" width="11.5" style="5" customWidth="1"/>
    <col min="12294" max="12294" width="9.296875" style="5" customWidth="1"/>
    <col min="12295" max="12295" width="9.19921875" style="5" customWidth="1"/>
    <col min="12296" max="12296" width="9.09765625" style="5" customWidth="1"/>
    <col min="12297" max="12297" width="9.19921875" style="5" customWidth="1"/>
    <col min="12298" max="12298" width="9" style="5" customWidth="1"/>
    <col min="12299" max="12299" width="9.19921875" style="5" customWidth="1"/>
    <col min="12300" max="12300" width="9.09765625" style="5" customWidth="1"/>
    <col min="12301" max="12302" width="9.69921875" style="5" customWidth="1"/>
    <col min="12303" max="12544" width="9" style="5"/>
    <col min="12545" max="12545" width="4.5" style="5" customWidth="1"/>
    <col min="12546" max="12546" width="39.69921875" style="5" customWidth="1"/>
    <col min="12547" max="12549" width="11.5" style="5" customWidth="1"/>
    <col min="12550" max="12550" width="9.296875" style="5" customWidth="1"/>
    <col min="12551" max="12551" width="9.19921875" style="5" customWidth="1"/>
    <col min="12552" max="12552" width="9.09765625" style="5" customWidth="1"/>
    <col min="12553" max="12553" width="9.19921875" style="5" customWidth="1"/>
    <col min="12554" max="12554" width="9" style="5" customWidth="1"/>
    <col min="12555" max="12555" width="9.19921875" style="5" customWidth="1"/>
    <col min="12556" max="12556" width="9.09765625" style="5" customWidth="1"/>
    <col min="12557" max="12558" width="9.69921875" style="5" customWidth="1"/>
    <col min="12559" max="12800" width="9" style="5"/>
    <col min="12801" max="12801" width="4.5" style="5" customWidth="1"/>
    <col min="12802" max="12802" width="39.69921875" style="5" customWidth="1"/>
    <col min="12803" max="12805" width="11.5" style="5" customWidth="1"/>
    <col min="12806" max="12806" width="9.296875" style="5" customWidth="1"/>
    <col min="12807" max="12807" width="9.19921875" style="5" customWidth="1"/>
    <col min="12808" max="12808" width="9.09765625" style="5" customWidth="1"/>
    <col min="12809" max="12809" width="9.19921875" style="5" customWidth="1"/>
    <col min="12810" max="12810" width="9" style="5" customWidth="1"/>
    <col min="12811" max="12811" width="9.19921875" style="5" customWidth="1"/>
    <col min="12812" max="12812" width="9.09765625" style="5" customWidth="1"/>
    <col min="12813" max="12814" width="9.69921875" style="5" customWidth="1"/>
    <col min="12815" max="13056" width="9" style="5"/>
    <col min="13057" max="13057" width="4.5" style="5" customWidth="1"/>
    <col min="13058" max="13058" width="39.69921875" style="5" customWidth="1"/>
    <col min="13059" max="13061" width="11.5" style="5" customWidth="1"/>
    <col min="13062" max="13062" width="9.296875" style="5" customWidth="1"/>
    <col min="13063" max="13063" width="9.19921875" style="5" customWidth="1"/>
    <col min="13064" max="13064" width="9.09765625" style="5" customWidth="1"/>
    <col min="13065" max="13065" width="9.19921875" style="5" customWidth="1"/>
    <col min="13066" max="13066" width="9" style="5" customWidth="1"/>
    <col min="13067" max="13067" width="9.19921875" style="5" customWidth="1"/>
    <col min="13068" max="13068" width="9.09765625" style="5" customWidth="1"/>
    <col min="13069" max="13070" width="9.69921875" style="5" customWidth="1"/>
    <col min="13071" max="13312" width="9" style="5"/>
    <col min="13313" max="13313" width="4.5" style="5" customWidth="1"/>
    <col min="13314" max="13314" width="39.69921875" style="5" customWidth="1"/>
    <col min="13315" max="13317" width="11.5" style="5" customWidth="1"/>
    <col min="13318" max="13318" width="9.296875" style="5" customWidth="1"/>
    <col min="13319" max="13319" width="9.19921875" style="5" customWidth="1"/>
    <col min="13320" max="13320" width="9.09765625" style="5" customWidth="1"/>
    <col min="13321" max="13321" width="9.19921875" style="5" customWidth="1"/>
    <col min="13322" max="13322" width="9" style="5" customWidth="1"/>
    <col min="13323" max="13323" width="9.19921875" style="5" customWidth="1"/>
    <col min="13324" max="13324" width="9.09765625" style="5" customWidth="1"/>
    <col min="13325" max="13326" width="9.69921875" style="5" customWidth="1"/>
    <col min="13327" max="13568" width="9" style="5"/>
    <col min="13569" max="13569" width="4.5" style="5" customWidth="1"/>
    <col min="13570" max="13570" width="39.69921875" style="5" customWidth="1"/>
    <col min="13571" max="13573" width="11.5" style="5" customWidth="1"/>
    <col min="13574" max="13574" width="9.296875" style="5" customWidth="1"/>
    <col min="13575" max="13575" width="9.19921875" style="5" customWidth="1"/>
    <col min="13576" max="13576" width="9.09765625" style="5" customWidth="1"/>
    <col min="13577" max="13577" width="9.19921875" style="5" customWidth="1"/>
    <col min="13578" max="13578" width="9" style="5" customWidth="1"/>
    <col min="13579" max="13579" width="9.19921875" style="5" customWidth="1"/>
    <col min="13580" max="13580" width="9.09765625" style="5" customWidth="1"/>
    <col min="13581" max="13582" width="9.69921875" style="5" customWidth="1"/>
    <col min="13583" max="13824" width="9" style="5"/>
    <col min="13825" max="13825" width="4.5" style="5" customWidth="1"/>
    <col min="13826" max="13826" width="39.69921875" style="5" customWidth="1"/>
    <col min="13827" max="13829" width="11.5" style="5" customWidth="1"/>
    <col min="13830" max="13830" width="9.296875" style="5" customWidth="1"/>
    <col min="13831" max="13831" width="9.19921875" style="5" customWidth="1"/>
    <col min="13832" max="13832" width="9.09765625" style="5" customWidth="1"/>
    <col min="13833" max="13833" width="9.19921875" style="5" customWidth="1"/>
    <col min="13834" max="13834" width="9" style="5" customWidth="1"/>
    <col min="13835" max="13835" width="9.19921875" style="5" customWidth="1"/>
    <col min="13836" max="13836" width="9.09765625" style="5" customWidth="1"/>
    <col min="13837" max="13838" width="9.69921875" style="5" customWidth="1"/>
    <col min="13839" max="14080" width="9" style="5"/>
    <col min="14081" max="14081" width="4.5" style="5" customWidth="1"/>
    <col min="14082" max="14082" width="39.69921875" style="5" customWidth="1"/>
    <col min="14083" max="14085" width="11.5" style="5" customWidth="1"/>
    <col min="14086" max="14086" width="9.296875" style="5" customWidth="1"/>
    <col min="14087" max="14087" width="9.19921875" style="5" customWidth="1"/>
    <col min="14088" max="14088" width="9.09765625" style="5" customWidth="1"/>
    <col min="14089" max="14089" width="9.19921875" style="5" customWidth="1"/>
    <col min="14090" max="14090" width="9" style="5" customWidth="1"/>
    <col min="14091" max="14091" width="9.19921875" style="5" customWidth="1"/>
    <col min="14092" max="14092" width="9.09765625" style="5" customWidth="1"/>
    <col min="14093" max="14094" width="9.69921875" style="5" customWidth="1"/>
    <col min="14095" max="14336" width="9" style="5"/>
    <col min="14337" max="14337" width="4.5" style="5" customWidth="1"/>
    <col min="14338" max="14338" width="39.69921875" style="5" customWidth="1"/>
    <col min="14339" max="14341" width="11.5" style="5" customWidth="1"/>
    <col min="14342" max="14342" width="9.296875" style="5" customWidth="1"/>
    <col min="14343" max="14343" width="9.19921875" style="5" customWidth="1"/>
    <col min="14344" max="14344" width="9.09765625" style="5" customWidth="1"/>
    <col min="14345" max="14345" width="9.19921875" style="5" customWidth="1"/>
    <col min="14346" max="14346" width="9" style="5" customWidth="1"/>
    <col min="14347" max="14347" width="9.19921875" style="5" customWidth="1"/>
    <col min="14348" max="14348" width="9.09765625" style="5" customWidth="1"/>
    <col min="14349" max="14350" width="9.69921875" style="5" customWidth="1"/>
    <col min="14351" max="14592" width="9" style="5"/>
    <col min="14593" max="14593" width="4.5" style="5" customWidth="1"/>
    <col min="14594" max="14594" width="39.69921875" style="5" customWidth="1"/>
    <col min="14595" max="14597" width="11.5" style="5" customWidth="1"/>
    <col min="14598" max="14598" width="9.296875" style="5" customWidth="1"/>
    <col min="14599" max="14599" width="9.19921875" style="5" customWidth="1"/>
    <col min="14600" max="14600" width="9.09765625" style="5" customWidth="1"/>
    <col min="14601" max="14601" width="9.19921875" style="5" customWidth="1"/>
    <col min="14602" max="14602" width="9" style="5" customWidth="1"/>
    <col min="14603" max="14603" width="9.19921875" style="5" customWidth="1"/>
    <col min="14604" max="14604" width="9.09765625" style="5" customWidth="1"/>
    <col min="14605" max="14606" width="9.69921875" style="5" customWidth="1"/>
    <col min="14607" max="14848" width="9" style="5"/>
    <col min="14849" max="14849" width="4.5" style="5" customWidth="1"/>
    <col min="14850" max="14850" width="39.69921875" style="5" customWidth="1"/>
    <col min="14851" max="14853" width="11.5" style="5" customWidth="1"/>
    <col min="14854" max="14854" width="9.296875" style="5" customWidth="1"/>
    <col min="14855" max="14855" width="9.19921875" style="5" customWidth="1"/>
    <col min="14856" max="14856" width="9.09765625" style="5" customWidth="1"/>
    <col min="14857" max="14857" width="9.19921875" style="5" customWidth="1"/>
    <col min="14858" max="14858" width="9" style="5" customWidth="1"/>
    <col min="14859" max="14859" width="9.19921875" style="5" customWidth="1"/>
    <col min="14860" max="14860" width="9.09765625" style="5" customWidth="1"/>
    <col min="14861" max="14862" width="9.69921875" style="5" customWidth="1"/>
    <col min="14863" max="15104" width="9" style="5"/>
    <col min="15105" max="15105" width="4.5" style="5" customWidth="1"/>
    <col min="15106" max="15106" width="39.69921875" style="5" customWidth="1"/>
    <col min="15107" max="15109" width="11.5" style="5" customWidth="1"/>
    <col min="15110" max="15110" width="9.296875" style="5" customWidth="1"/>
    <col min="15111" max="15111" width="9.19921875" style="5" customWidth="1"/>
    <col min="15112" max="15112" width="9.09765625" style="5" customWidth="1"/>
    <col min="15113" max="15113" width="9.19921875" style="5" customWidth="1"/>
    <col min="15114" max="15114" width="9" style="5" customWidth="1"/>
    <col min="15115" max="15115" width="9.19921875" style="5" customWidth="1"/>
    <col min="15116" max="15116" width="9.09765625" style="5" customWidth="1"/>
    <col min="15117" max="15118" width="9.69921875" style="5" customWidth="1"/>
    <col min="15119" max="15360" width="9" style="5"/>
    <col min="15361" max="15361" width="4.5" style="5" customWidth="1"/>
    <col min="15362" max="15362" width="39.69921875" style="5" customWidth="1"/>
    <col min="15363" max="15365" width="11.5" style="5" customWidth="1"/>
    <col min="15366" max="15366" width="9.296875" style="5" customWidth="1"/>
    <col min="15367" max="15367" width="9.19921875" style="5" customWidth="1"/>
    <col min="15368" max="15368" width="9.09765625" style="5" customWidth="1"/>
    <col min="15369" max="15369" width="9.19921875" style="5" customWidth="1"/>
    <col min="15370" max="15370" width="9" style="5" customWidth="1"/>
    <col min="15371" max="15371" width="9.19921875" style="5" customWidth="1"/>
    <col min="15372" max="15372" width="9.09765625" style="5" customWidth="1"/>
    <col min="15373" max="15374" width="9.69921875" style="5" customWidth="1"/>
    <col min="15375" max="15616" width="9" style="5"/>
    <col min="15617" max="15617" width="4.5" style="5" customWidth="1"/>
    <col min="15618" max="15618" width="39.69921875" style="5" customWidth="1"/>
    <col min="15619" max="15621" width="11.5" style="5" customWidth="1"/>
    <col min="15622" max="15622" width="9.296875" style="5" customWidth="1"/>
    <col min="15623" max="15623" width="9.19921875" style="5" customWidth="1"/>
    <col min="15624" max="15624" width="9.09765625" style="5" customWidth="1"/>
    <col min="15625" max="15625" width="9.19921875" style="5" customWidth="1"/>
    <col min="15626" max="15626" width="9" style="5" customWidth="1"/>
    <col min="15627" max="15627" width="9.19921875" style="5" customWidth="1"/>
    <col min="15628" max="15628" width="9.09765625" style="5" customWidth="1"/>
    <col min="15629" max="15630" width="9.69921875" style="5" customWidth="1"/>
    <col min="15631" max="15872" width="9" style="5"/>
    <col min="15873" max="15873" width="4.5" style="5" customWidth="1"/>
    <col min="15874" max="15874" width="39.69921875" style="5" customWidth="1"/>
    <col min="15875" max="15877" width="11.5" style="5" customWidth="1"/>
    <col min="15878" max="15878" width="9.296875" style="5" customWidth="1"/>
    <col min="15879" max="15879" width="9.19921875" style="5" customWidth="1"/>
    <col min="15880" max="15880" width="9.09765625" style="5" customWidth="1"/>
    <col min="15881" max="15881" width="9.19921875" style="5" customWidth="1"/>
    <col min="15882" max="15882" width="9" style="5" customWidth="1"/>
    <col min="15883" max="15883" width="9.19921875" style="5" customWidth="1"/>
    <col min="15884" max="15884" width="9.09765625" style="5" customWidth="1"/>
    <col min="15885" max="15886" width="9.69921875" style="5" customWidth="1"/>
    <col min="15887" max="16128" width="9" style="5"/>
    <col min="16129" max="16129" width="4.5" style="5" customWidth="1"/>
    <col min="16130" max="16130" width="39.69921875" style="5" customWidth="1"/>
    <col min="16131" max="16133" width="11.5" style="5" customWidth="1"/>
    <col min="16134" max="16134" width="9.296875" style="5" customWidth="1"/>
    <col min="16135" max="16135" width="9.19921875" style="5" customWidth="1"/>
    <col min="16136" max="16136" width="9.09765625" style="5" customWidth="1"/>
    <col min="16137" max="16137" width="9.19921875" style="5" customWidth="1"/>
    <col min="16138" max="16138" width="9" style="5" customWidth="1"/>
    <col min="16139" max="16139" width="9.19921875" style="5" customWidth="1"/>
    <col min="16140" max="16140" width="9.09765625" style="5" customWidth="1"/>
    <col min="16141" max="16142" width="9.69921875" style="5" customWidth="1"/>
    <col min="16143" max="16384" width="9" style="5"/>
  </cols>
  <sheetData>
    <row r="1" spans="1:17">
      <c r="M1" s="306" t="s">
        <v>152</v>
      </c>
      <c r="N1" s="306"/>
      <c r="O1" s="306"/>
      <c r="P1" s="306"/>
      <c r="Q1" s="306"/>
    </row>
    <row r="2" spans="1:17" ht="17.399999999999999">
      <c r="A2" s="307" t="s">
        <v>24</v>
      </c>
      <c r="B2" s="307"/>
      <c r="C2" s="307"/>
      <c r="D2" s="307"/>
      <c r="E2" s="307"/>
      <c r="F2" s="307"/>
      <c r="G2" s="307"/>
      <c r="H2" s="307"/>
      <c r="I2" s="307"/>
      <c r="J2" s="307"/>
      <c r="K2" s="307"/>
      <c r="L2" s="307"/>
      <c r="M2" s="307"/>
      <c r="N2" s="307"/>
      <c r="O2" s="307"/>
      <c r="P2" s="307"/>
      <c r="Q2" s="307"/>
    </row>
    <row r="3" spans="1:17" ht="17.399999999999999">
      <c r="A3" s="307" t="s">
        <v>153</v>
      </c>
      <c r="B3" s="307"/>
      <c r="C3" s="307"/>
      <c r="D3" s="307"/>
      <c r="E3" s="307"/>
      <c r="F3" s="307"/>
      <c r="G3" s="307"/>
      <c r="H3" s="307"/>
      <c r="I3" s="307"/>
      <c r="J3" s="307"/>
      <c r="K3" s="307"/>
      <c r="L3" s="307"/>
      <c r="M3" s="307"/>
      <c r="N3" s="307"/>
      <c r="O3" s="307"/>
      <c r="P3" s="307"/>
      <c r="Q3" s="307"/>
    </row>
    <row r="4" spans="1:17" ht="17.399999999999999">
      <c r="A4" s="308" t="s">
        <v>154</v>
      </c>
      <c r="B4" s="307"/>
      <c r="C4" s="307"/>
      <c r="D4" s="307"/>
      <c r="E4" s="307"/>
      <c r="F4" s="307"/>
      <c r="G4" s="307"/>
      <c r="H4" s="307"/>
      <c r="I4" s="307"/>
      <c r="J4" s="307"/>
      <c r="K4" s="307"/>
      <c r="L4" s="307"/>
      <c r="M4" s="307"/>
      <c r="N4" s="307"/>
      <c r="O4" s="307"/>
      <c r="P4" s="307"/>
      <c r="Q4" s="307"/>
    </row>
    <row r="5" spans="1:17">
      <c r="B5" s="7"/>
      <c r="C5" s="7"/>
      <c r="D5" s="7"/>
      <c r="E5" s="7"/>
      <c r="F5" s="8"/>
      <c r="G5" s="8"/>
      <c r="H5" s="8"/>
      <c r="I5" s="34"/>
      <c r="J5" s="8"/>
      <c r="K5" s="8"/>
      <c r="L5" s="8"/>
      <c r="M5" s="309" t="s">
        <v>53</v>
      </c>
      <c r="N5" s="309"/>
      <c r="O5" s="309"/>
      <c r="P5" s="309"/>
      <c r="Q5" s="309"/>
    </row>
    <row r="6" spans="1:17" s="3" customFormat="1" ht="41.25" customHeight="1">
      <c r="A6" s="310" t="s">
        <v>0</v>
      </c>
      <c r="B6" s="310" t="s">
        <v>20</v>
      </c>
      <c r="C6" s="311" t="s">
        <v>155</v>
      </c>
      <c r="D6" s="311"/>
      <c r="E6" s="311"/>
      <c r="F6" s="302" t="s">
        <v>156</v>
      </c>
      <c r="G6" s="302"/>
      <c r="H6" s="302"/>
      <c r="I6" s="302" t="s">
        <v>157</v>
      </c>
      <c r="J6" s="302"/>
      <c r="K6" s="302"/>
      <c r="L6" s="302" t="s">
        <v>159</v>
      </c>
      <c r="M6" s="302"/>
      <c r="N6" s="302"/>
      <c r="O6" s="302" t="s">
        <v>160</v>
      </c>
      <c r="P6" s="302"/>
      <c r="Q6" s="302"/>
    </row>
    <row r="7" spans="1:17" s="4" customFormat="1" ht="63.75" customHeight="1">
      <c r="A7" s="310"/>
      <c r="B7" s="310"/>
      <c r="C7" s="35" t="s">
        <v>25</v>
      </c>
      <c r="D7" s="9" t="s">
        <v>23</v>
      </c>
      <c r="E7" s="35" t="s">
        <v>59</v>
      </c>
      <c r="F7" s="35" t="s">
        <v>1</v>
      </c>
      <c r="G7" s="9" t="s">
        <v>23</v>
      </c>
      <c r="H7" s="35" t="s">
        <v>59</v>
      </c>
      <c r="I7" s="35" t="s">
        <v>1</v>
      </c>
      <c r="J7" s="9" t="s">
        <v>23</v>
      </c>
      <c r="K7" s="35" t="s">
        <v>59</v>
      </c>
      <c r="L7" s="35" t="s">
        <v>1</v>
      </c>
      <c r="M7" s="9" t="s">
        <v>23</v>
      </c>
      <c r="N7" s="35" t="s">
        <v>59</v>
      </c>
      <c r="O7" s="35" t="s">
        <v>1</v>
      </c>
      <c r="P7" s="9" t="s">
        <v>23</v>
      </c>
      <c r="Q7" s="35" t="s">
        <v>59</v>
      </c>
    </row>
    <row r="8" spans="1:17" s="16" customFormat="1" ht="10.199999999999999">
      <c r="A8" s="14" t="s">
        <v>2</v>
      </c>
      <c r="B8" s="14" t="s">
        <v>3</v>
      </c>
      <c r="C8" s="15" t="s">
        <v>4</v>
      </c>
      <c r="D8" s="15">
        <v>2</v>
      </c>
      <c r="E8" s="15">
        <v>3</v>
      </c>
      <c r="F8" s="15" t="s">
        <v>5</v>
      </c>
      <c r="G8" s="15">
        <v>5</v>
      </c>
      <c r="H8" s="15">
        <v>6</v>
      </c>
      <c r="I8" s="15" t="s">
        <v>6</v>
      </c>
      <c r="J8" s="15">
        <v>8</v>
      </c>
      <c r="K8" s="15">
        <v>9</v>
      </c>
      <c r="L8" s="15" t="s">
        <v>19</v>
      </c>
      <c r="M8" s="15" t="s">
        <v>7</v>
      </c>
      <c r="N8" s="15" t="s">
        <v>8</v>
      </c>
      <c r="O8" s="14" t="s">
        <v>56</v>
      </c>
      <c r="P8" s="14" t="s">
        <v>57</v>
      </c>
      <c r="Q8" s="14" t="s">
        <v>55</v>
      </c>
    </row>
    <row r="9" spans="1:17" s="11" customFormat="1" ht="25.5" customHeight="1">
      <c r="A9" s="12"/>
      <c r="B9" s="12" t="s">
        <v>50</v>
      </c>
      <c r="C9" s="36">
        <f t="shared" ref="C9:E9" si="0">C10+C28</f>
        <v>10020000</v>
      </c>
      <c r="D9" s="37">
        <f t="shared" si="0"/>
        <v>7868830</v>
      </c>
      <c r="E9" s="37">
        <f t="shared" si="0"/>
        <v>2151170</v>
      </c>
      <c r="F9" s="13">
        <f>G9+H9</f>
        <v>1897944</v>
      </c>
      <c r="G9" s="13">
        <f>G10+G28</f>
        <v>1410518</v>
      </c>
      <c r="H9" s="13">
        <f>H10+H28</f>
        <v>487426</v>
      </c>
      <c r="I9" s="13">
        <f>J9+K9</f>
        <v>790000</v>
      </c>
      <c r="J9" s="13">
        <f>J10+J28</f>
        <v>617035</v>
      </c>
      <c r="K9" s="13">
        <f>K10+K28</f>
        <v>172965</v>
      </c>
      <c r="L9" s="13">
        <f>F9+I9</f>
        <v>2687944</v>
      </c>
      <c r="M9" s="13">
        <f>G9+J9</f>
        <v>2027553</v>
      </c>
      <c r="N9" s="13">
        <f>H9+K9</f>
        <v>660391</v>
      </c>
      <c r="O9" s="20">
        <f>L9/C9</f>
        <v>0.2682578842315369</v>
      </c>
      <c r="P9" s="20">
        <f>M9/D9</f>
        <v>0.25766892918006873</v>
      </c>
      <c r="Q9" s="20">
        <f>N9/E9</f>
        <v>0.30699154413644669</v>
      </c>
    </row>
    <row r="10" spans="1:17" s="11" customFormat="1" ht="25.5" customHeight="1">
      <c r="A10" s="38" t="s">
        <v>9</v>
      </c>
      <c r="B10" s="39" t="s">
        <v>13</v>
      </c>
      <c r="C10" s="40">
        <f>C11+C14+C15+C16+C17+C18+C19+C20+C21+C22+C23+C24+C25+C26+C27</f>
        <v>8720000</v>
      </c>
      <c r="D10" s="40">
        <f>D11+D15+D16+D17+D18+D19+D20+D21+D22+D23+D24+D25+D26+D27+D14</f>
        <v>6568830</v>
      </c>
      <c r="E10" s="40">
        <f>E11+E15+E16+E17+E18+E19+E20+E21+E22+E23+E24+E25+E26+E27</f>
        <v>2151170</v>
      </c>
      <c r="F10" s="32">
        <f>G10+H10</f>
        <v>1606207</v>
      </c>
      <c r="G10" s="32">
        <f>G11+G15+G16+G17+G18+G19+G20+G21+G22+G23+G24+G25+G26+G27+G14</f>
        <v>1118781</v>
      </c>
      <c r="H10" s="32">
        <f>H11+H15+H16+H17+H18+H19+H20+H21+H22+H23+H24+H25+H26+H27+H14</f>
        <v>487426</v>
      </c>
      <c r="I10" s="32">
        <f>J10+K10</f>
        <v>670000</v>
      </c>
      <c r="J10" s="32">
        <f>J11+J15+J16+J17+J18+J19+J20+J21+J22+J23+J24+J25+J26+J27+J14</f>
        <v>497035</v>
      </c>
      <c r="K10" s="32">
        <f>K11+K15+K16+K17+K18+K19+K20+K21+K22+K23+K24+K25+K26+K27+K14</f>
        <v>172965</v>
      </c>
      <c r="L10" s="32">
        <f>F10+I10</f>
        <v>2276207</v>
      </c>
      <c r="M10" s="32">
        <f t="shared" ref="M10:N28" si="1">G10+J10</f>
        <v>1615816</v>
      </c>
      <c r="N10" s="32">
        <f t="shared" si="1"/>
        <v>660391</v>
      </c>
      <c r="O10" s="33">
        <f t="shared" ref="O10:Q28" si="2">L10/C10</f>
        <v>0.26103291284403668</v>
      </c>
      <c r="P10" s="33">
        <f t="shared" si="2"/>
        <v>0.24598231344090196</v>
      </c>
      <c r="Q10" s="33">
        <f t="shared" si="2"/>
        <v>0.30699154413644669</v>
      </c>
    </row>
    <row r="11" spans="1:17" s="18" customFormat="1" ht="25.5" customHeight="1">
      <c r="A11" s="19">
        <v>1</v>
      </c>
      <c r="B11" s="19" t="s">
        <v>14</v>
      </c>
      <c r="C11" s="27">
        <f>D11+E11</f>
        <v>370000</v>
      </c>
      <c r="D11" s="25">
        <f>D12+D13</f>
        <v>370000</v>
      </c>
      <c r="E11" s="25">
        <f>E12+E13</f>
        <v>0</v>
      </c>
      <c r="F11" s="21">
        <f>G11+H11</f>
        <v>98931</v>
      </c>
      <c r="G11" s="21">
        <f>G12+G13</f>
        <v>98931</v>
      </c>
      <c r="H11" s="21">
        <f>H12+H13</f>
        <v>0</v>
      </c>
      <c r="I11" s="21">
        <f>J11+K11</f>
        <v>26000</v>
      </c>
      <c r="J11" s="21">
        <f>J12+J13</f>
        <v>26000</v>
      </c>
      <c r="K11" s="21">
        <f>K12+K13</f>
        <v>0</v>
      </c>
      <c r="L11" s="21">
        <f>F11+I11</f>
        <v>124931</v>
      </c>
      <c r="M11" s="21">
        <f>G11+J11</f>
        <v>124931</v>
      </c>
      <c r="N11" s="21">
        <f>H11+K11</f>
        <v>0</v>
      </c>
      <c r="O11" s="22">
        <f t="shared" si="2"/>
        <v>0.33765135135135133</v>
      </c>
      <c r="P11" s="22">
        <f t="shared" si="2"/>
        <v>0.33765135135135133</v>
      </c>
      <c r="Q11" s="22"/>
    </row>
    <row r="12" spans="1:17" s="55" customFormat="1" ht="25.5" customHeight="1">
      <c r="A12" s="48" t="s">
        <v>15</v>
      </c>
      <c r="B12" s="49" t="s">
        <v>37</v>
      </c>
      <c r="C12" s="50">
        <f>D12+E12</f>
        <v>325000</v>
      </c>
      <c r="D12" s="51">
        <v>325000</v>
      </c>
      <c r="E12" s="52"/>
      <c r="F12" s="53">
        <f t="shared" ref="F12:F28" si="3">G12+H12</f>
        <v>91024</v>
      </c>
      <c r="G12" s="52">
        <v>91024</v>
      </c>
      <c r="H12" s="52"/>
      <c r="I12" s="53">
        <f t="shared" ref="I12:I28" si="4">J12+K12</f>
        <v>25000</v>
      </c>
      <c r="J12" s="53">
        <v>25000</v>
      </c>
      <c r="K12" s="53"/>
      <c r="L12" s="53">
        <f t="shared" ref="L12:L28" si="5">F12+I12</f>
        <v>116024</v>
      </c>
      <c r="M12" s="53">
        <f t="shared" si="1"/>
        <v>116024</v>
      </c>
      <c r="N12" s="53">
        <f t="shared" si="1"/>
        <v>0</v>
      </c>
      <c r="O12" s="54">
        <f t="shared" si="2"/>
        <v>0.3569969230769231</v>
      </c>
      <c r="P12" s="54">
        <f t="shared" si="2"/>
        <v>0.3569969230769231</v>
      </c>
      <c r="Q12" s="54"/>
    </row>
    <row r="13" spans="1:17" s="55" customFormat="1" ht="25.5" customHeight="1">
      <c r="A13" s="48" t="s">
        <v>16</v>
      </c>
      <c r="B13" s="49" t="s">
        <v>38</v>
      </c>
      <c r="C13" s="50">
        <f t="shared" ref="C13:C28" si="6">D13+E13</f>
        <v>45000</v>
      </c>
      <c r="D13" s="51">
        <v>45000</v>
      </c>
      <c r="E13" s="52"/>
      <c r="F13" s="53">
        <f t="shared" si="3"/>
        <v>7907</v>
      </c>
      <c r="G13" s="52">
        <v>7907</v>
      </c>
      <c r="H13" s="52"/>
      <c r="I13" s="53">
        <f t="shared" si="4"/>
        <v>1000</v>
      </c>
      <c r="J13" s="53">
        <v>1000</v>
      </c>
      <c r="K13" s="53"/>
      <c r="L13" s="53">
        <f t="shared" si="5"/>
        <v>8907</v>
      </c>
      <c r="M13" s="53">
        <f t="shared" si="1"/>
        <v>8907</v>
      </c>
      <c r="N13" s="53">
        <f t="shared" si="1"/>
        <v>0</v>
      </c>
      <c r="O13" s="54">
        <f t="shared" si="2"/>
        <v>0.19793333333333332</v>
      </c>
      <c r="P13" s="54">
        <f t="shared" si="2"/>
        <v>0.19793333333333332</v>
      </c>
      <c r="Q13" s="54"/>
    </row>
    <row r="14" spans="1:17" s="18" customFormat="1" ht="25.5" customHeight="1">
      <c r="A14" s="41">
        <v>2</v>
      </c>
      <c r="B14" s="42" t="s">
        <v>39</v>
      </c>
      <c r="C14" s="24">
        <f t="shared" si="6"/>
        <v>1180000</v>
      </c>
      <c r="D14" s="25">
        <v>1180000</v>
      </c>
      <c r="E14" s="25"/>
      <c r="F14" s="21">
        <f t="shared" si="3"/>
        <v>193684</v>
      </c>
      <c r="G14" s="25">
        <v>193684</v>
      </c>
      <c r="H14" s="25"/>
      <c r="I14" s="21">
        <f t="shared" si="4"/>
        <v>70000</v>
      </c>
      <c r="J14" s="21">
        <v>70000</v>
      </c>
      <c r="K14" s="21"/>
      <c r="L14" s="21">
        <f t="shared" si="5"/>
        <v>263684</v>
      </c>
      <c r="M14" s="21">
        <f t="shared" si="1"/>
        <v>263684</v>
      </c>
      <c r="N14" s="21">
        <f t="shared" si="1"/>
        <v>0</v>
      </c>
      <c r="O14" s="22">
        <f t="shared" si="2"/>
        <v>0.22346101694915255</v>
      </c>
      <c r="P14" s="22">
        <f t="shared" si="2"/>
        <v>0.22346101694915255</v>
      </c>
      <c r="Q14" s="22"/>
    </row>
    <row r="15" spans="1:17" s="18" customFormat="1" ht="25.5" customHeight="1">
      <c r="A15" s="41">
        <v>3</v>
      </c>
      <c r="B15" s="42" t="s">
        <v>40</v>
      </c>
      <c r="C15" s="24">
        <f t="shared" si="6"/>
        <v>1624000</v>
      </c>
      <c r="D15" s="25">
        <v>769500</v>
      </c>
      <c r="E15" s="25">
        <v>854500</v>
      </c>
      <c r="F15" s="21">
        <f t="shared" si="3"/>
        <v>381457</v>
      </c>
      <c r="G15" s="25">
        <v>195939</v>
      </c>
      <c r="H15" s="25">
        <v>185518</v>
      </c>
      <c r="I15" s="21">
        <f t="shared" si="4"/>
        <v>122600</v>
      </c>
      <c r="J15" s="21">
        <f>122600-K15</f>
        <v>65328</v>
      </c>
      <c r="K15" s="21">
        <v>57272</v>
      </c>
      <c r="L15" s="21">
        <f t="shared" si="5"/>
        <v>504057</v>
      </c>
      <c r="M15" s="21">
        <f t="shared" si="1"/>
        <v>261267</v>
      </c>
      <c r="N15" s="21">
        <f t="shared" si="1"/>
        <v>242790</v>
      </c>
      <c r="O15" s="22">
        <f t="shared" si="2"/>
        <v>0.31037992610837439</v>
      </c>
      <c r="P15" s="22">
        <f t="shared" si="2"/>
        <v>0.33952826510721246</v>
      </c>
      <c r="Q15" s="22">
        <f t="shared" si="2"/>
        <v>0.28413107080163841</v>
      </c>
    </row>
    <row r="16" spans="1:17" s="18" customFormat="1" ht="25.5" customHeight="1">
      <c r="A16" s="41">
        <v>4</v>
      </c>
      <c r="B16" s="41" t="s">
        <v>17</v>
      </c>
      <c r="C16" s="24">
        <f t="shared" si="6"/>
        <v>350000</v>
      </c>
      <c r="D16" s="25"/>
      <c r="E16" s="25">
        <v>350000</v>
      </c>
      <c r="F16" s="21">
        <f t="shared" si="3"/>
        <v>70119</v>
      </c>
      <c r="G16" s="25"/>
      <c r="H16" s="25">
        <v>70119</v>
      </c>
      <c r="I16" s="21">
        <f t="shared" si="4"/>
        <v>30000</v>
      </c>
      <c r="J16" s="21"/>
      <c r="K16" s="21">
        <v>30000</v>
      </c>
      <c r="L16" s="21">
        <f t="shared" si="5"/>
        <v>100119</v>
      </c>
      <c r="M16" s="21">
        <f t="shared" si="1"/>
        <v>0</v>
      </c>
      <c r="N16" s="21">
        <f t="shared" si="1"/>
        <v>100119</v>
      </c>
      <c r="O16" s="22">
        <f t="shared" si="2"/>
        <v>0.28605428571428571</v>
      </c>
      <c r="P16" s="22"/>
      <c r="Q16" s="22">
        <f t="shared" si="2"/>
        <v>0.28605428571428571</v>
      </c>
    </row>
    <row r="17" spans="1:17" s="18" customFormat="1" ht="25.5" customHeight="1">
      <c r="A17" s="41">
        <v>5</v>
      </c>
      <c r="B17" s="42" t="s">
        <v>33</v>
      </c>
      <c r="C17" s="24">
        <f t="shared" si="6"/>
        <v>12000</v>
      </c>
      <c r="D17" s="25"/>
      <c r="E17" s="25">
        <v>12000</v>
      </c>
      <c r="F17" s="21">
        <f t="shared" si="3"/>
        <v>1961</v>
      </c>
      <c r="G17" s="25"/>
      <c r="H17" s="25">
        <v>1961</v>
      </c>
      <c r="I17" s="21">
        <f t="shared" si="4"/>
        <v>1300</v>
      </c>
      <c r="J17" s="21"/>
      <c r="K17" s="21">
        <v>1300</v>
      </c>
      <c r="L17" s="21">
        <f t="shared" si="5"/>
        <v>3261</v>
      </c>
      <c r="M17" s="21">
        <f t="shared" si="1"/>
        <v>0</v>
      </c>
      <c r="N17" s="21">
        <f t="shared" si="1"/>
        <v>3261</v>
      </c>
      <c r="O17" s="22">
        <f t="shared" si="2"/>
        <v>0.27174999999999999</v>
      </c>
      <c r="P17" s="22"/>
      <c r="Q17" s="22">
        <f t="shared" si="2"/>
        <v>0.27174999999999999</v>
      </c>
    </row>
    <row r="18" spans="1:17" s="18" customFormat="1" ht="25.5" customHeight="1">
      <c r="A18" s="41">
        <v>6</v>
      </c>
      <c r="B18" s="41" t="s">
        <v>18</v>
      </c>
      <c r="C18" s="24">
        <f t="shared" si="6"/>
        <v>870000</v>
      </c>
      <c r="D18" s="25">
        <v>560000</v>
      </c>
      <c r="E18" s="25">
        <v>310000</v>
      </c>
      <c r="F18" s="21">
        <f t="shared" si="3"/>
        <v>221258</v>
      </c>
      <c r="G18" s="25">
        <v>148797</v>
      </c>
      <c r="H18" s="25">
        <v>72461</v>
      </c>
      <c r="I18" s="21">
        <f t="shared" si="4"/>
        <v>115000</v>
      </c>
      <c r="J18" s="21">
        <f>115000-K18</f>
        <v>76700</v>
      </c>
      <c r="K18" s="21">
        <v>38300</v>
      </c>
      <c r="L18" s="21">
        <f t="shared" si="5"/>
        <v>336258</v>
      </c>
      <c r="M18" s="21">
        <f t="shared" si="1"/>
        <v>225497</v>
      </c>
      <c r="N18" s="21">
        <f t="shared" si="1"/>
        <v>110761</v>
      </c>
      <c r="O18" s="22">
        <f t="shared" si="2"/>
        <v>0.38650344827586208</v>
      </c>
      <c r="P18" s="22">
        <f t="shared" si="2"/>
        <v>0.40267321428571429</v>
      </c>
      <c r="Q18" s="22">
        <f t="shared" si="2"/>
        <v>0.35729354838709676</v>
      </c>
    </row>
    <row r="19" spans="1:17" s="18" customFormat="1" ht="25.5" customHeight="1">
      <c r="A19" s="41">
        <v>7</v>
      </c>
      <c r="B19" s="43" t="s">
        <v>34</v>
      </c>
      <c r="C19" s="24">
        <f t="shared" si="6"/>
        <v>615000</v>
      </c>
      <c r="D19" s="25">
        <v>615000</v>
      </c>
      <c r="E19" s="25"/>
      <c r="F19" s="21">
        <f t="shared" si="3"/>
        <v>112860</v>
      </c>
      <c r="G19" s="25">
        <v>112860</v>
      </c>
      <c r="H19" s="25">
        <v>0</v>
      </c>
      <c r="I19" s="21">
        <f t="shared" si="4"/>
        <v>43000</v>
      </c>
      <c r="J19" s="21">
        <v>43000</v>
      </c>
      <c r="K19" s="21"/>
      <c r="L19" s="21">
        <f t="shared" si="5"/>
        <v>155860</v>
      </c>
      <c r="M19" s="21">
        <f t="shared" si="1"/>
        <v>155860</v>
      </c>
      <c r="N19" s="21">
        <f t="shared" si="1"/>
        <v>0</v>
      </c>
      <c r="O19" s="22">
        <f t="shared" si="2"/>
        <v>0.25343089430894311</v>
      </c>
      <c r="P19" s="22">
        <f t="shared" si="2"/>
        <v>0.25343089430894311</v>
      </c>
      <c r="Q19" s="22"/>
    </row>
    <row r="20" spans="1:17" s="18" customFormat="1" ht="25.5" customHeight="1">
      <c r="A20" s="41">
        <v>8</v>
      </c>
      <c r="B20" s="43" t="s">
        <v>41</v>
      </c>
      <c r="C20" s="24">
        <f t="shared" si="6"/>
        <v>420000</v>
      </c>
      <c r="D20" s="25">
        <v>379200</v>
      </c>
      <c r="E20" s="25">
        <v>40800</v>
      </c>
      <c r="F20" s="21">
        <f t="shared" si="3"/>
        <v>95364</v>
      </c>
      <c r="G20" s="25">
        <v>73758</v>
      </c>
      <c r="H20" s="25">
        <v>21606</v>
      </c>
      <c r="I20" s="21">
        <f t="shared" si="4"/>
        <v>40000</v>
      </c>
      <c r="J20" s="21">
        <f>40000-K20</f>
        <v>37000</v>
      </c>
      <c r="K20" s="21">
        <v>3000</v>
      </c>
      <c r="L20" s="21">
        <f t="shared" si="5"/>
        <v>135364</v>
      </c>
      <c r="M20" s="21">
        <f t="shared" si="1"/>
        <v>110758</v>
      </c>
      <c r="N20" s="21">
        <f t="shared" si="1"/>
        <v>24606</v>
      </c>
      <c r="O20" s="22">
        <f t="shared" si="2"/>
        <v>0.32229523809523808</v>
      </c>
      <c r="P20" s="22">
        <f t="shared" si="2"/>
        <v>0.29208333333333331</v>
      </c>
      <c r="Q20" s="22">
        <f t="shared" si="2"/>
        <v>0.60308823529411759</v>
      </c>
    </row>
    <row r="21" spans="1:17" s="18" customFormat="1" ht="25.5" customHeight="1">
      <c r="A21" s="41">
        <v>9</v>
      </c>
      <c r="B21" s="43" t="s">
        <v>42</v>
      </c>
      <c r="C21" s="24">
        <f t="shared" si="6"/>
        <v>988000</v>
      </c>
      <c r="D21" s="25">
        <v>525600</v>
      </c>
      <c r="E21" s="25">
        <v>462400</v>
      </c>
      <c r="F21" s="21">
        <f t="shared" si="3"/>
        <v>111489</v>
      </c>
      <c r="G21" s="25"/>
      <c r="H21" s="25">
        <v>111489</v>
      </c>
      <c r="I21" s="21">
        <f t="shared" si="4"/>
        <v>35000</v>
      </c>
      <c r="J21" s="21"/>
      <c r="K21" s="21">
        <v>35000</v>
      </c>
      <c r="L21" s="21">
        <f t="shared" si="5"/>
        <v>146489</v>
      </c>
      <c r="M21" s="21">
        <f t="shared" si="1"/>
        <v>0</v>
      </c>
      <c r="N21" s="21">
        <f t="shared" si="1"/>
        <v>146489</v>
      </c>
      <c r="O21" s="22">
        <f t="shared" si="2"/>
        <v>0.14826821862348177</v>
      </c>
      <c r="P21" s="22">
        <f t="shared" si="2"/>
        <v>0</v>
      </c>
      <c r="Q21" s="22">
        <f t="shared" si="2"/>
        <v>0.31680147058823527</v>
      </c>
    </row>
    <row r="22" spans="1:17" s="18" customFormat="1" ht="25.5" customHeight="1">
      <c r="A22" s="41">
        <v>10</v>
      </c>
      <c r="B22" s="43" t="s">
        <v>43</v>
      </c>
      <c r="C22" s="24">
        <f t="shared" si="6"/>
        <v>400000</v>
      </c>
      <c r="D22" s="26">
        <v>387530</v>
      </c>
      <c r="E22" s="26">
        <v>12470</v>
      </c>
      <c r="F22" s="21">
        <f t="shared" si="3"/>
        <v>12705</v>
      </c>
      <c r="G22" s="25">
        <v>7212</v>
      </c>
      <c r="H22" s="25">
        <v>5493</v>
      </c>
      <c r="I22" s="21">
        <f t="shared" si="4"/>
        <v>10000</v>
      </c>
      <c r="J22" s="21">
        <v>10000</v>
      </c>
      <c r="K22" s="21"/>
      <c r="L22" s="21">
        <f t="shared" si="5"/>
        <v>22705</v>
      </c>
      <c r="M22" s="21">
        <f t="shared" si="1"/>
        <v>17212</v>
      </c>
      <c r="N22" s="21">
        <f t="shared" si="1"/>
        <v>5493</v>
      </c>
      <c r="O22" s="22">
        <f t="shared" si="2"/>
        <v>5.67625E-2</v>
      </c>
      <c r="P22" s="22">
        <f t="shared" si="2"/>
        <v>4.4414625964441463E-2</v>
      </c>
      <c r="Q22" s="22">
        <f t="shared" si="2"/>
        <v>0.44049719326383319</v>
      </c>
    </row>
    <row r="23" spans="1:17" s="18" customFormat="1" ht="25.5" customHeight="1">
      <c r="A23" s="41">
        <v>11</v>
      </c>
      <c r="B23" s="43" t="s">
        <v>52</v>
      </c>
      <c r="C23" s="24">
        <f t="shared" si="6"/>
        <v>27000</v>
      </c>
      <c r="D23" s="26">
        <v>27000</v>
      </c>
      <c r="E23" s="25"/>
      <c r="F23" s="21">
        <f t="shared" si="3"/>
        <v>628</v>
      </c>
      <c r="G23" s="25">
        <v>628</v>
      </c>
      <c r="H23" s="25"/>
      <c r="I23" s="21">
        <f t="shared" si="4"/>
        <v>2000</v>
      </c>
      <c r="J23" s="21">
        <v>2000</v>
      </c>
      <c r="K23" s="21"/>
      <c r="L23" s="21">
        <f t="shared" si="5"/>
        <v>2628</v>
      </c>
      <c r="M23" s="21">
        <f t="shared" si="1"/>
        <v>2628</v>
      </c>
      <c r="N23" s="21">
        <f t="shared" si="1"/>
        <v>0</v>
      </c>
      <c r="O23" s="22">
        <f t="shared" si="2"/>
        <v>9.7333333333333327E-2</v>
      </c>
      <c r="P23" s="22">
        <f t="shared" si="2"/>
        <v>9.7333333333333327E-2</v>
      </c>
      <c r="Q23" s="22"/>
    </row>
    <row r="24" spans="1:17" s="18" customFormat="1" ht="25.5" customHeight="1">
      <c r="A24" s="41">
        <v>12</v>
      </c>
      <c r="B24" s="19" t="s">
        <v>44</v>
      </c>
      <c r="C24" s="27">
        <f t="shared" si="6"/>
        <v>210000</v>
      </c>
      <c r="D24" s="28">
        <v>103000</v>
      </c>
      <c r="E24" s="28">
        <v>107000</v>
      </c>
      <c r="F24" s="21">
        <f t="shared" si="3"/>
        <v>30703</v>
      </c>
      <c r="G24" s="28">
        <f>16959-4652</f>
        <v>12307</v>
      </c>
      <c r="H24" s="28">
        <f>13744+4652</f>
        <v>18396</v>
      </c>
      <c r="I24" s="21">
        <f t="shared" si="4"/>
        <v>15000</v>
      </c>
      <c r="J24" s="21">
        <f>15000-K24</f>
        <v>7007</v>
      </c>
      <c r="K24" s="21">
        <v>7993</v>
      </c>
      <c r="L24" s="21">
        <f t="shared" si="5"/>
        <v>45703</v>
      </c>
      <c r="M24" s="21">
        <f t="shared" si="1"/>
        <v>19314</v>
      </c>
      <c r="N24" s="21">
        <f t="shared" si="1"/>
        <v>26389</v>
      </c>
      <c r="O24" s="22">
        <f t="shared" si="2"/>
        <v>0.21763333333333335</v>
      </c>
      <c r="P24" s="22">
        <f t="shared" si="2"/>
        <v>0.18751456310679612</v>
      </c>
      <c r="Q24" s="22">
        <f t="shared" si="2"/>
        <v>0.24662616822429906</v>
      </c>
    </row>
    <row r="25" spans="1:17" s="18" customFormat="1" ht="25.5" customHeight="1">
      <c r="A25" s="41">
        <v>13</v>
      </c>
      <c r="B25" s="43" t="s">
        <v>158</v>
      </c>
      <c r="C25" s="24">
        <f t="shared" si="6"/>
        <v>2000</v>
      </c>
      <c r="D25" s="25"/>
      <c r="E25" s="26">
        <v>2000</v>
      </c>
      <c r="F25" s="21">
        <f t="shared" si="3"/>
        <v>383</v>
      </c>
      <c r="G25" s="25"/>
      <c r="H25" s="25">
        <v>383</v>
      </c>
      <c r="I25" s="21">
        <f t="shared" si="4"/>
        <v>100</v>
      </c>
      <c r="J25" s="21"/>
      <c r="K25" s="21">
        <v>100</v>
      </c>
      <c r="L25" s="21">
        <f>F25+I25</f>
        <v>483</v>
      </c>
      <c r="M25" s="21">
        <f>G25+J25</f>
        <v>0</v>
      </c>
      <c r="N25" s="21">
        <f>H25+K25</f>
        <v>483</v>
      </c>
      <c r="O25" s="22">
        <f t="shared" si="2"/>
        <v>0.24149999999999999</v>
      </c>
      <c r="P25" s="22"/>
      <c r="Q25" s="22">
        <f t="shared" si="2"/>
        <v>0.24149999999999999</v>
      </c>
    </row>
    <row r="26" spans="1:17" s="18" customFormat="1" ht="25.5" customHeight="1">
      <c r="A26" s="41">
        <v>14</v>
      </c>
      <c r="B26" s="43" t="s">
        <v>45</v>
      </c>
      <c r="C26" s="24">
        <f t="shared" si="6"/>
        <v>2000</v>
      </c>
      <c r="D26" s="25">
        <v>2000</v>
      </c>
      <c r="E26" s="25"/>
      <c r="F26" s="21">
        <f t="shared" si="3"/>
        <v>239</v>
      </c>
      <c r="G26" s="25">
        <v>239</v>
      </c>
      <c r="H26" s="25"/>
      <c r="I26" s="21">
        <f t="shared" si="4"/>
        <v>0</v>
      </c>
      <c r="J26" s="21"/>
      <c r="K26" s="21"/>
      <c r="L26" s="21">
        <f t="shared" si="5"/>
        <v>239</v>
      </c>
      <c r="M26" s="21">
        <f t="shared" si="1"/>
        <v>239</v>
      </c>
      <c r="N26" s="21">
        <f t="shared" si="1"/>
        <v>0</v>
      </c>
      <c r="O26" s="22">
        <f t="shared" si="2"/>
        <v>0.1195</v>
      </c>
      <c r="P26" s="22">
        <f t="shared" si="2"/>
        <v>0.1195</v>
      </c>
      <c r="Q26" s="22"/>
    </row>
    <row r="27" spans="1:17" s="18" customFormat="1" ht="25.5" customHeight="1">
      <c r="A27" s="41">
        <v>15</v>
      </c>
      <c r="B27" s="43" t="s">
        <v>46</v>
      </c>
      <c r="C27" s="24">
        <f t="shared" si="6"/>
        <v>1650000</v>
      </c>
      <c r="D27" s="25">
        <v>1650000</v>
      </c>
      <c r="E27" s="25"/>
      <c r="F27" s="21">
        <f t="shared" si="3"/>
        <v>274426</v>
      </c>
      <c r="G27" s="25">
        <v>274426</v>
      </c>
      <c r="H27" s="25"/>
      <c r="I27" s="21">
        <f t="shared" si="4"/>
        <v>160000</v>
      </c>
      <c r="J27" s="21">
        <v>160000</v>
      </c>
      <c r="K27" s="21"/>
      <c r="L27" s="21">
        <f t="shared" si="5"/>
        <v>434426</v>
      </c>
      <c r="M27" s="21">
        <f t="shared" si="1"/>
        <v>434426</v>
      </c>
      <c r="N27" s="21">
        <f t="shared" si="1"/>
        <v>0</v>
      </c>
      <c r="O27" s="22">
        <f t="shared" si="2"/>
        <v>0.26328848484848483</v>
      </c>
      <c r="P27" s="22">
        <f t="shared" si="2"/>
        <v>0.26328848484848483</v>
      </c>
      <c r="Q27" s="22"/>
    </row>
    <row r="28" spans="1:17" s="11" customFormat="1" ht="25.5" customHeight="1">
      <c r="A28" s="44" t="s">
        <v>10</v>
      </c>
      <c r="B28" s="45" t="s">
        <v>47</v>
      </c>
      <c r="C28" s="46">
        <f t="shared" si="6"/>
        <v>1300000</v>
      </c>
      <c r="D28" s="47">
        <v>1300000</v>
      </c>
      <c r="E28" s="47"/>
      <c r="F28" s="30">
        <f t="shared" si="3"/>
        <v>291737</v>
      </c>
      <c r="G28" s="29">
        <v>291737</v>
      </c>
      <c r="H28" s="29"/>
      <c r="I28" s="30">
        <f t="shared" si="4"/>
        <v>120000</v>
      </c>
      <c r="J28" s="30">
        <v>120000</v>
      </c>
      <c r="K28" s="30"/>
      <c r="L28" s="30">
        <f t="shared" si="5"/>
        <v>411737</v>
      </c>
      <c r="M28" s="30">
        <f t="shared" si="1"/>
        <v>411737</v>
      </c>
      <c r="N28" s="30">
        <f t="shared" si="1"/>
        <v>0</v>
      </c>
      <c r="O28" s="31">
        <f t="shared" si="2"/>
        <v>0.31672076923076925</v>
      </c>
      <c r="P28" s="31">
        <f t="shared" si="2"/>
        <v>0.31672076923076925</v>
      </c>
      <c r="Q28" s="31"/>
    </row>
  </sheetData>
  <mergeCells count="12">
    <mergeCell ref="L6:N6"/>
    <mergeCell ref="O6:Q6"/>
    <mergeCell ref="M1:Q1"/>
    <mergeCell ref="A2:Q2"/>
    <mergeCell ref="A3:Q3"/>
    <mergeCell ref="A4:Q4"/>
    <mergeCell ref="M5:Q5"/>
    <mergeCell ref="A6:A7"/>
    <mergeCell ref="B6:B7"/>
    <mergeCell ref="C6:E6"/>
    <mergeCell ref="F6:H6"/>
    <mergeCell ref="I6: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59</vt:lpstr>
      <vt:lpstr>60</vt:lpstr>
      <vt:lpstr>61</vt:lpstr>
      <vt:lpstr>goc</vt:lpstr>
      <vt:lpstr>'61'!Print_Titles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Admin</cp:lastModifiedBy>
  <cp:lastPrinted>2025-04-14T03:10:24Z</cp:lastPrinted>
  <dcterms:created xsi:type="dcterms:W3CDTF">2012-03-10T01:44:24Z</dcterms:created>
  <dcterms:modified xsi:type="dcterms:W3CDTF">2025-04-16T08:12:16Z</dcterms:modified>
</cp:coreProperties>
</file>