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2\5. QT 2022\"/>
    </mc:Choice>
  </mc:AlternateContent>
  <bookViews>
    <workbookView xWindow="0" yWindow="0" windowWidth="20496" windowHeight="7656"/>
  </bookViews>
  <sheets>
    <sheet name="63" sheetId="71" r:id="rId1"/>
  </sheets>
  <definedNames>
    <definedName name="_xlnm.Print_Titles" localSheetId="0">'63'!$5:$7</definedName>
  </definedNames>
  <calcPr calcId="162913"/>
</workbook>
</file>

<file path=xl/calcChain.xml><?xml version="1.0" encoding="utf-8"?>
<calcChain xmlns="http://schemas.openxmlformats.org/spreadsheetml/2006/main">
  <c r="H77" i="71" l="1"/>
  <c r="G77" i="71"/>
  <c r="H76" i="71"/>
  <c r="G76" i="71"/>
  <c r="H75" i="71"/>
  <c r="G75" i="71"/>
  <c r="H74" i="71"/>
  <c r="G74" i="71"/>
  <c r="H73" i="71"/>
  <c r="G73" i="71"/>
  <c r="H72" i="71"/>
  <c r="G72" i="71"/>
  <c r="H71" i="71"/>
  <c r="G71" i="71"/>
  <c r="F71" i="71"/>
  <c r="E71" i="71"/>
  <c r="H70" i="71"/>
  <c r="G70" i="71"/>
  <c r="F69" i="71"/>
  <c r="H69" i="71" s="1"/>
  <c r="E69" i="71"/>
  <c r="G69" i="71" s="1"/>
  <c r="F68" i="71"/>
  <c r="H68" i="71" s="1"/>
  <c r="E68" i="71"/>
  <c r="G68" i="71" s="1"/>
  <c r="H67" i="71"/>
  <c r="G67" i="71"/>
  <c r="H66" i="71"/>
  <c r="G66" i="71"/>
  <c r="H65" i="71"/>
  <c r="G65" i="71"/>
  <c r="H64" i="71"/>
  <c r="G64" i="71"/>
  <c r="F64" i="71"/>
  <c r="E64" i="71"/>
  <c r="H63" i="71"/>
  <c r="G63" i="71"/>
  <c r="H62" i="71"/>
  <c r="G62" i="71"/>
  <c r="H61" i="71"/>
  <c r="G61" i="71"/>
  <c r="H60" i="71"/>
  <c r="G60" i="71"/>
  <c r="H59" i="71"/>
  <c r="G59" i="71"/>
  <c r="H58" i="71"/>
  <c r="G58" i="71"/>
  <c r="H57" i="71"/>
  <c r="G57" i="71"/>
  <c r="H56" i="71"/>
  <c r="G56" i="71"/>
  <c r="H55" i="71"/>
  <c r="G55" i="71"/>
  <c r="F54" i="71"/>
  <c r="H54" i="71" s="1"/>
  <c r="E54" i="71"/>
  <c r="G54" i="71" s="1"/>
  <c r="G53" i="71"/>
  <c r="D53" i="71"/>
  <c r="H53" i="71" s="1"/>
  <c r="H52" i="71"/>
  <c r="G52" i="71"/>
  <c r="D52" i="71"/>
  <c r="H51" i="71"/>
  <c r="G51" i="71"/>
  <c r="D51" i="71"/>
  <c r="H50" i="71"/>
  <c r="G50" i="71"/>
  <c r="H49" i="71"/>
  <c r="G49" i="71"/>
  <c r="D49" i="71"/>
  <c r="H48" i="71"/>
  <c r="G48" i="71"/>
  <c r="F48" i="71"/>
  <c r="E48" i="71"/>
  <c r="H47" i="71"/>
  <c r="G47" i="71"/>
  <c r="H46" i="71"/>
  <c r="G46" i="71"/>
  <c r="H45" i="71"/>
  <c r="G45" i="71"/>
  <c r="H44" i="71"/>
  <c r="G44" i="71"/>
  <c r="H43" i="71"/>
  <c r="G43" i="71"/>
  <c r="E42" i="71"/>
  <c r="F42" i="71" s="1"/>
  <c r="H42" i="71" s="1"/>
  <c r="G41" i="71"/>
  <c r="D41" i="71"/>
  <c r="H41" i="71" s="1"/>
  <c r="H40" i="71"/>
  <c r="G40" i="71"/>
  <c r="D40" i="71"/>
  <c r="H39" i="71"/>
  <c r="G39" i="71"/>
  <c r="G38" i="71"/>
  <c r="D38" i="71"/>
  <c r="H38" i="71" s="1"/>
  <c r="H37" i="71"/>
  <c r="G37" i="71"/>
  <c r="F37" i="71"/>
  <c r="F36" i="71" s="1"/>
  <c r="G36" i="71"/>
  <c r="E36" i="71"/>
  <c r="H35" i="71"/>
  <c r="G35" i="71"/>
  <c r="D35" i="71"/>
  <c r="H34" i="71"/>
  <c r="G34" i="71"/>
  <c r="F34" i="71"/>
  <c r="G33" i="71"/>
  <c r="F33" i="71"/>
  <c r="H33" i="71" s="1"/>
  <c r="E33" i="71"/>
  <c r="D33" i="71"/>
  <c r="H32" i="71"/>
  <c r="G32" i="71"/>
  <c r="D32" i="71"/>
  <c r="G31" i="71"/>
  <c r="D31" i="71"/>
  <c r="H31" i="71" s="1"/>
  <c r="G29" i="71"/>
  <c r="D29" i="71"/>
  <c r="H29" i="71" s="1"/>
  <c r="H28" i="71"/>
  <c r="G28" i="71"/>
  <c r="D28" i="71"/>
  <c r="G27" i="71"/>
  <c r="F27" i="71"/>
  <c r="D27" i="71"/>
  <c r="H27" i="71" s="1"/>
  <c r="H26" i="71"/>
  <c r="G26" i="71"/>
  <c r="D26" i="71"/>
  <c r="G25" i="71"/>
  <c r="D25" i="71"/>
  <c r="D24" i="71" s="1"/>
  <c r="F24" i="71"/>
  <c r="H24" i="71" s="1"/>
  <c r="E24" i="71"/>
  <c r="G24" i="71" s="1"/>
  <c r="C24" i="71"/>
  <c r="H23" i="71"/>
  <c r="G23" i="71"/>
  <c r="D23" i="71"/>
  <c r="G22" i="71"/>
  <c r="D22" i="71"/>
  <c r="H22" i="71" s="1"/>
  <c r="G21" i="71"/>
  <c r="D21" i="71"/>
  <c r="H21" i="71" s="1"/>
  <c r="F20" i="71"/>
  <c r="E20" i="71"/>
  <c r="G20" i="71" s="1"/>
  <c r="D20" i="71"/>
  <c r="H20" i="71" s="1"/>
  <c r="C20" i="71"/>
  <c r="G19" i="71"/>
  <c r="D19" i="71"/>
  <c r="D16" i="71" s="1"/>
  <c r="H16" i="71" s="1"/>
  <c r="G18" i="71"/>
  <c r="D18" i="71"/>
  <c r="H18" i="71" s="1"/>
  <c r="H17" i="71"/>
  <c r="G17" i="71"/>
  <c r="D17" i="71"/>
  <c r="F16" i="71"/>
  <c r="E16" i="71"/>
  <c r="C16" i="71"/>
  <c r="C10" i="71" s="1"/>
  <c r="C9" i="71" s="1"/>
  <c r="C8" i="71" s="1"/>
  <c r="G15" i="71"/>
  <c r="D15" i="71"/>
  <c r="H15" i="71" s="1"/>
  <c r="H14" i="71"/>
  <c r="G14" i="71"/>
  <c r="G13" i="71"/>
  <c r="D13" i="71"/>
  <c r="H13" i="71" s="1"/>
  <c r="G12" i="71"/>
  <c r="D12" i="71"/>
  <c r="H12" i="71" s="1"/>
  <c r="F11" i="71"/>
  <c r="E11" i="71"/>
  <c r="G11" i="71" s="1"/>
  <c r="D11" i="71"/>
  <c r="H11" i="71" s="1"/>
  <c r="C11" i="71"/>
  <c r="F10" i="71" l="1"/>
  <c r="G42" i="71"/>
  <c r="E10" i="71"/>
  <c r="G16" i="71"/>
  <c r="D36" i="71"/>
  <c r="H36" i="71" s="1"/>
  <c r="H19" i="71"/>
  <c r="H25" i="71"/>
  <c r="D10" i="71" l="1"/>
  <c r="D9" i="71" s="1"/>
  <c r="D8" i="71" s="1"/>
  <c r="G10" i="71"/>
  <c r="E9" i="71"/>
  <c r="H10" i="71"/>
  <c r="F9" i="71"/>
  <c r="H9" i="71" l="1"/>
  <c r="F8" i="71"/>
  <c r="H8" i="71" s="1"/>
  <c r="G9" i="71"/>
  <c r="E8" i="71"/>
  <c r="G8" i="71" s="1"/>
</calcChain>
</file>

<file path=xl/sharedStrings.xml><?xml version="1.0" encoding="utf-8"?>
<sst xmlns="http://schemas.openxmlformats.org/spreadsheetml/2006/main" count="124" uniqueCount="97">
  <si>
    <t>Nội dung</t>
  </si>
  <si>
    <t>A</t>
  </si>
  <si>
    <t>B</t>
  </si>
  <si>
    <t>Đơn vị: Triệu đồng</t>
  </si>
  <si>
    <t>II</t>
  </si>
  <si>
    <t>III</t>
  </si>
  <si>
    <t>IV</t>
  </si>
  <si>
    <t>C</t>
  </si>
  <si>
    <t>I</t>
  </si>
  <si>
    <t>D</t>
  </si>
  <si>
    <t>V</t>
  </si>
  <si>
    <t>Thuế thu nhập cá nhân</t>
  </si>
  <si>
    <t>So sánh (%)</t>
  </si>
  <si>
    <t>5=3/1</t>
  </si>
  <si>
    <t>6=4/2</t>
  </si>
  <si>
    <t>Thuế sử dụng đất nông nghiệp</t>
  </si>
  <si>
    <t>Thuế sử dụng đất phi nông nghiệp</t>
  </si>
  <si>
    <t>Thu tiền cấp quyền khai thác khoáng sản</t>
  </si>
  <si>
    <t>Thuế nhập khẩu</t>
  </si>
  <si>
    <t>Thu khác</t>
  </si>
  <si>
    <t>Lệ phí trước bạ</t>
  </si>
  <si>
    <t>Thuế xuất khẩu</t>
  </si>
  <si>
    <t>Dự toán</t>
  </si>
  <si>
    <t>Quyết toán</t>
  </si>
  <si>
    <t>Bổ sung có mục tiêu</t>
  </si>
  <si>
    <t>UBND TỈNH TÂY NINH</t>
  </si>
  <si>
    <t>Biểu số 63/CK-NSNN</t>
  </si>
  <si>
    <t>Stt</t>
  </si>
  <si>
    <t>(Quyết toán đã được Hội đồng nhân dân phê chuẩn)</t>
  </si>
  <si>
    <t>Thu nội địa</t>
  </si>
  <si>
    <t>Thu từ khu vực kinh tế ngoài quốc doanh</t>
  </si>
  <si>
    <t>Thuế bảo vệ môi trường</t>
  </si>
  <si>
    <t>Thu khác ngân sách</t>
  </si>
  <si>
    <t>Thu từ khu vực doanh nghiệp nhà nước do Trung ương quản lý</t>
  </si>
  <si>
    <t>Thu từ khu vực doanh nghiệp nhà nước do địa phương quản lý</t>
  </si>
  <si>
    <t>Thu từ khu vực doanh nghiệp có vốn đầu tư nước ngoài</t>
  </si>
  <si>
    <t>Thu Hải quan</t>
  </si>
  <si>
    <t>1</t>
  </si>
  <si>
    <t>2</t>
  </si>
  <si>
    <t>3</t>
  </si>
  <si>
    <t>Thuế tiêu thụ đặc biệt hàng nhập khẩu</t>
  </si>
  <si>
    <t>Thuế giá trị gia tăng hàng nhập khẩu</t>
  </si>
  <si>
    <t>Thuế bảo vệ môi trường do cơ quan hải quan thực hiện</t>
  </si>
  <si>
    <t>Thu từ quỹ dự trữ tài chính</t>
  </si>
  <si>
    <t>2.1</t>
  </si>
  <si>
    <t>2.2</t>
  </si>
  <si>
    <t>E</t>
  </si>
  <si>
    <t>Tổng thu
 NSNN</t>
  </si>
  <si>
    <t>Thu NSĐP</t>
  </si>
  <si>
    <t>Tổng thu NSNN</t>
  </si>
  <si>
    <t>TỔNG SỐ (A+B+C+D)</t>
  </si>
  <si>
    <t>THU NGÂN SÁCH NHÀ NƯỚC (I+…+V)</t>
  </si>
  <si>
    <t>- Thuế giá trị gia tăng</t>
  </si>
  <si>
    <t>- Thuế thu nhập doanh nghiệp</t>
  </si>
  <si>
    <t>- Thuế tiêu thụ đặc biệt</t>
  </si>
  <si>
    <t>- Thuế tài nguyên</t>
  </si>
  <si>
    <t>4</t>
  </si>
  <si>
    <t>5</t>
  </si>
  <si>
    <t>7</t>
  </si>
  <si>
    <t>8</t>
  </si>
  <si>
    <t>9</t>
  </si>
  <si>
    <t>Trong đó: - Thu từ hàng hóa nhập khẩu</t>
  </si>
  <si>
    <t>- Thu từ hàng hóa sản xuất trong nước</t>
  </si>
  <si>
    <t>10</t>
  </si>
  <si>
    <t>Phí, lệ phí</t>
  </si>
  <si>
    <t>Bao gồm: - Phí, lệ phí do cơ quan nhà nước trung ương thu</t>
  </si>
  <si>
    <t>- Phí, lệ phí do cơ quan nhà nước địa phương thu</t>
  </si>
  <si>
    <t>Trong đó: phí bảo vệ môi trường đối với khai thác khoáng sản</t>
  </si>
  <si>
    <t>11</t>
  </si>
  <si>
    <t>Tiền sử dụng đất</t>
  </si>
  <si>
    <t>12</t>
  </si>
  <si>
    <t>Thu tiền thuê đất, mặt nước</t>
  </si>
  <si>
    <t>Trong đó: - Thu khác ngân sách trung ương</t>
  </si>
  <si>
    <t>Thu từ bán tài sản nhà nước</t>
  </si>
  <si>
    <t>Thu từ tài sản được xác lập quyền sở hữu của nhà nước</t>
  </si>
  <si>
    <t>Thu tiền cho thuê và bán nhà ở thuộc sở hữu nhà nước</t>
  </si>
  <si>
    <t>Trong đó: - Giấy phép do Trung ương cấp</t>
  </si>
  <si>
    <t>- Giấy phép do Ủy ban nhân dân cấp tỉnh cấp</t>
  </si>
  <si>
    <t>Thu từ quỹ đất công ích và thu hoa lợi công sản khác</t>
  </si>
  <si>
    <t>Thu cổ tức và lợi nhuận sau thuế</t>
  </si>
  <si>
    <r>
      <t xml:space="preserve">Thu từ hoạt động xổ số kiến thiết 
</t>
    </r>
    <r>
      <rPr>
        <b/>
        <i/>
        <sz val="12"/>
        <color theme="1"/>
        <rFont val="Times New Roman"/>
        <family val="1"/>
      </rPr>
      <t>(bao gồm xổ số điện toán)</t>
    </r>
  </si>
  <si>
    <t>Thuế bổ sung đối với hàng hóa nhập khẩu vào Việt Nam</t>
  </si>
  <si>
    <t>Phí, lệ phí hải quan</t>
  </si>
  <si>
    <t>Thu Viện trợ</t>
  </si>
  <si>
    <t>Các khoản huy động, đóng góp</t>
  </si>
  <si>
    <t>Các khoản huy động đóng góp xây dựng cơ sở hạ tầng</t>
  </si>
  <si>
    <t>Các khoản huy động đóng góp khác</t>
  </si>
  <si>
    <t>THU CHUYỂN GIAO NGÂN SÁCH</t>
  </si>
  <si>
    <t>Thu bổ sung từ ngân sách cấp trên</t>
  </si>
  <si>
    <t>Bổ sung cân đối</t>
  </si>
  <si>
    <t>Bổ sung có mục tiêu bằng nguồn vốn trong nước</t>
  </si>
  <si>
    <t>Bổ sung có mục tiêu bằng nguồn vốn ngoài nước</t>
  </si>
  <si>
    <t>Thu từ ngân sách cấp dưới nộp lên</t>
  </si>
  <si>
    <t>VAY CỦA NGÂN SÁCH ĐỊA PHƯƠNG</t>
  </si>
  <si>
    <t>THU CHUYỂN NGUỒN</t>
  </si>
  <si>
    <t>THU KẾT DƯ NGÂN SÁCH</t>
  </si>
  <si>
    <t>QUYẾT TOÁN THU NGÂN SÁCH NHÀ NƯỚC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</si>
</sst>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₫_-;\-* #,##0.00\ _₫_-;_-* &quot;-&quot;??\ _₫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9" formatCode="_(* #,##0_);_(* \(#,##0\);_(* &quot;-&quot;??_);_(@_)"/>
    <numFmt numFmtId="172" formatCode="_(* #,##0.000000_);_(* \(#,##0.000000\);_(* &quot;-&quot;??_);_(@_)"/>
  </numFmts>
  <fonts count="2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.VnTime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VNI-Times"/>
    </font>
    <font>
      <sz val="12"/>
      <name val="VNI-Times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6" fillId="0" borderId="6" applyNumberFormat="0" applyFont="0" applyAlignment="0"/>
    <xf numFmtId="0" fontId="17" fillId="0" borderId="6" applyNumberFormat="0" applyFont="0" applyAlignment="0"/>
    <xf numFmtId="0" fontId="14" fillId="0" borderId="0"/>
    <xf numFmtId="43" fontId="14" fillId="0" borderId="0" applyFont="0" applyFill="0" applyBorder="0" applyAlignment="0" applyProtection="0"/>
    <xf numFmtId="0" fontId="15" fillId="0" borderId="0"/>
  </cellStyleXfs>
  <cellXfs count="67">
    <xf numFmtId="0" fontId="0" fillId="0" borderId="0" xfId="0"/>
    <xf numFmtId="0" fontId="5" fillId="0" borderId="0" xfId="5" applyFont="1" applyFill="1"/>
    <xf numFmtId="0" fontId="3" fillId="0" borderId="0" xfId="0" applyFont="1" applyFill="1" applyAlignment="1"/>
    <xf numFmtId="3" fontId="10" fillId="0" borderId="3" xfId="17" applyNumberFormat="1" applyFont="1" applyFill="1" applyBorder="1" applyAlignment="1">
      <alignment vertical="center"/>
    </xf>
    <xf numFmtId="0" fontId="10" fillId="0" borderId="0" xfId="19" applyFont="1" applyFill="1" applyAlignment="1">
      <alignment horizontal="center"/>
    </xf>
    <xf numFmtId="0" fontId="10" fillId="0" borderId="0" xfId="19" applyFont="1" applyFill="1"/>
    <xf numFmtId="0" fontId="12" fillId="0" borderId="0" xfId="19" applyFont="1" applyFill="1" applyAlignment="1">
      <alignment horizontal="right" vertical="center"/>
    </xf>
    <xf numFmtId="0" fontId="11" fillId="0" borderId="0" xfId="19" applyFont="1" applyFill="1" applyAlignment="1">
      <alignment horizontal="right" vertical="center"/>
    </xf>
    <xf numFmtId="0" fontId="12" fillId="0" borderId="1" xfId="19" applyFont="1" applyFill="1" applyBorder="1" applyAlignment="1">
      <alignment horizontal="center" vertical="center" wrapText="1"/>
    </xf>
    <xf numFmtId="169" fontId="10" fillId="0" borderId="0" xfId="13" applyNumberFormat="1" applyFont="1" applyFill="1"/>
    <xf numFmtId="169" fontId="10" fillId="0" borderId="0" xfId="19" applyNumberFormat="1" applyFont="1" applyFill="1"/>
    <xf numFmtId="3" fontId="10" fillId="0" borderId="0" xfId="19" applyNumberFormat="1" applyFont="1" applyFill="1"/>
    <xf numFmtId="0" fontId="18" fillId="0" borderId="2" xfId="19" applyFont="1" applyFill="1" applyBorder="1" applyAlignment="1">
      <alignment horizontal="center" vertical="center" wrapText="1"/>
    </xf>
    <xf numFmtId="3" fontId="12" fillId="0" borderId="0" xfId="19" applyNumberFormat="1" applyFont="1" applyFill="1" applyAlignment="1">
      <alignment horizontal="right" vertical="center"/>
    </xf>
    <xf numFmtId="0" fontId="18" fillId="0" borderId="0" xfId="19" applyFont="1" applyFill="1"/>
    <xf numFmtId="0" fontId="12" fillId="0" borderId="4" xfId="14" applyFont="1" applyFill="1" applyBorder="1" applyAlignment="1">
      <alignment horizontal="center" vertical="center" wrapText="1"/>
    </xf>
    <xf numFmtId="3" fontId="12" fillId="0" borderId="4" xfId="14" applyNumberFormat="1" applyFont="1" applyFill="1" applyBorder="1" applyAlignment="1">
      <alignment horizontal="right" vertical="center" wrapText="1"/>
    </xf>
    <xf numFmtId="167" fontId="12" fillId="0" borderId="4" xfId="19" applyNumberFormat="1" applyFont="1" applyFill="1" applyBorder="1" applyAlignment="1">
      <alignment horizontal="right" vertical="center"/>
    </xf>
    <xf numFmtId="169" fontId="12" fillId="0" borderId="0" xfId="13" applyNumberFormat="1" applyFont="1" applyFill="1" applyAlignment="1">
      <alignment horizontal="right" vertical="center"/>
    </xf>
    <xf numFmtId="0" fontId="12" fillId="0" borderId="3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left" vertical="center" wrapText="1"/>
    </xf>
    <xf numFmtId="3" fontId="12" fillId="0" borderId="3" xfId="14" applyNumberFormat="1" applyFont="1" applyFill="1" applyBorder="1" applyAlignment="1">
      <alignment horizontal="right" vertical="center" wrapText="1"/>
    </xf>
    <xf numFmtId="3" fontId="12" fillId="0" borderId="3" xfId="19" applyNumberFormat="1" applyFont="1" applyFill="1" applyBorder="1" applyAlignment="1">
      <alignment vertical="center"/>
    </xf>
    <xf numFmtId="167" fontId="12" fillId="0" borderId="3" xfId="19" applyNumberFormat="1" applyFont="1" applyFill="1" applyBorder="1" applyAlignment="1">
      <alignment horizontal="right" vertical="center"/>
    </xf>
    <xf numFmtId="169" fontId="12" fillId="0" borderId="0" xfId="19" applyNumberFormat="1" applyFont="1" applyFill="1" applyAlignment="1">
      <alignment horizontal="right" vertical="center"/>
    </xf>
    <xf numFmtId="172" fontId="12" fillId="0" borderId="0" xfId="13" applyNumberFormat="1" applyFont="1" applyFill="1" applyAlignment="1">
      <alignment horizontal="right" vertical="center"/>
    </xf>
    <xf numFmtId="0" fontId="11" fillId="0" borderId="3" xfId="14" applyFont="1" applyFill="1" applyBorder="1" applyAlignment="1">
      <alignment horizontal="center" vertical="center" wrapText="1"/>
    </xf>
    <xf numFmtId="0" fontId="11" fillId="0" borderId="3" xfId="14" applyFont="1" applyFill="1" applyBorder="1" applyAlignment="1">
      <alignment horizontal="left" vertical="center" wrapText="1"/>
    </xf>
    <xf numFmtId="3" fontId="11" fillId="0" borderId="3" xfId="0" applyNumberFormat="1" applyFont="1" applyFill="1" applyBorder="1"/>
    <xf numFmtId="3" fontId="11" fillId="0" borderId="3" xfId="19" applyNumberFormat="1" applyFont="1" applyFill="1" applyBorder="1" applyAlignment="1">
      <alignment vertical="center"/>
    </xf>
    <xf numFmtId="167" fontId="11" fillId="0" borderId="3" xfId="19" applyNumberFormat="1" applyFont="1" applyFill="1" applyBorder="1" applyAlignment="1">
      <alignment horizontal="right" vertical="center"/>
    </xf>
    <xf numFmtId="37" fontId="10" fillId="0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/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1" fillId="0" borderId="3" xfId="14" applyFont="1" applyFill="1" applyBorder="1" applyAlignment="1">
      <alignment horizontal="center" wrapText="1"/>
    </xf>
    <xf numFmtId="0" fontId="11" fillId="0" borderId="3" xfId="14" applyFont="1" applyFill="1" applyBorder="1" applyAlignment="1">
      <alignment horizontal="left" wrapText="1"/>
    </xf>
    <xf numFmtId="3" fontId="11" fillId="0" borderId="3" xfId="19" applyNumberFormat="1" applyFont="1" applyFill="1" applyBorder="1"/>
    <xf numFmtId="167" fontId="11" fillId="0" borderId="3" xfId="19" applyNumberFormat="1" applyFont="1" applyFill="1" applyBorder="1" applyAlignment="1">
      <alignment horizontal="right"/>
    </xf>
    <xf numFmtId="0" fontId="11" fillId="0" borderId="0" xfId="19" applyFont="1" applyFill="1" applyAlignment="1">
      <alignment horizontal="right"/>
    </xf>
    <xf numFmtId="3" fontId="11" fillId="0" borderId="3" xfId="14" applyNumberFormat="1" applyFont="1" applyFill="1" applyBorder="1" applyAlignment="1">
      <alignment horizontal="right" vertical="center" wrapText="1"/>
    </xf>
    <xf numFmtId="167" fontId="19" fillId="0" borderId="3" xfId="19" applyNumberFormat="1" applyFont="1" applyFill="1" applyBorder="1" applyAlignment="1">
      <alignment horizontal="right" vertical="center"/>
    </xf>
    <xf numFmtId="0" fontId="19" fillId="0" borderId="0" xfId="19" applyFont="1" applyFill="1" applyAlignment="1">
      <alignment horizontal="right" vertical="center"/>
    </xf>
    <xf numFmtId="3" fontId="12" fillId="0" borderId="3" xfId="0" applyNumberFormat="1" applyFont="1" applyFill="1" applyBorder="1" applyAlignment="1">
      <alignment vertical="center"/>
    </xf>
    <xf numFmtId="169" fontId="11" fillId="0" borderId="0" xfId="13" applyNumberFormat="1" applyFont="1" applyFill="1" applyAlignment="1">
      <alignment horizontal="right" vertical="center"/>
    </xf>
    <xf numFmtId="0" fontId="12" fillId="0" borderId="3" xfId="14" applyFont="1" applyFill="1" applyBorder="1" applyAlignment="1">
      <alignment horizontal="center" wrapText="1"/>
    </xf>
    <xf numFmtId="0" fontId="12" fillId="0" borderId="3" xfId="14" applyFont="1" applyFill="1" applyBorder="1" applyAlignment="1">
      <alignment horizontal="left" wrapText="1"/>
    </xf>
    <xf numFmtId="3" fontId="12" fillId="0" borderId="3" xfId="19" applyNumberFormat="1" applyFont="1" applyFill="1" applyBorder="1"/>
    <xf numFmtId="167" fontId="12" fillId="0" borderId="3" xfId="19" applyNumberFormat="1" applyFont="1" applyFill="1" applyBorder="1" applyAlignment="1">
      <alignment horizontal="right"/>
    </xf>
    <xf numFmtId="0" fontId="12" fillId="0" borderId="0" xfId="19" applyFont="1" applyFill="1" applyAlignment="1">
      <alignment horizontal="right"/>
    </xf>
    <xf numFmtId="0" fontId="10" fillId="0" borderId="3" xfId="14" applyFont="1" applyFill="1" applyBorder="1" applyAlignment="1">
      <alignment horizontal="center" vertical="center" wrapText="1"/>
    </xf>
    <xf numFmtId="0" fontId="10" fillId="0" borderId="3" xfId="14" applyFont="1" applyFill="1" applyBorder="1" applyAlignment="1">
      <alignment horizontal="left" vertical="center" wrapText="1"/>
    </xf>
    <xf numFmtId="3" fontId="10" fillId="0" borderId="3" xfId="14" applyNumberFormat="1" applyFont="1" applyFill="1" applyBorder="1" applyAlignment="1">
      <alignment horizontal="right" vertical="center" wrapText="1"/>
    </xf>
    <xf numFmtId="3" fontId="10" fillId="0" borderId="3" xfId="19" applyNumberFormat="1" applyFont="1" applyFill="1" applyBorder="1" applyAlignment="1">
      <alignment vertical="center"/>
    </xf>
    <xf numFmtId="167" fontId="10" fillId="0" borderId="3" xfId="19" applyNumberFormat="1" applyFont="1" applyFill="1" applyBorder="1" applyAlignment="1">
      <alignment horizontal="right" vertical="center"/>
    </xf>
    <xf numFmtId="0" fontId="10" fillId="0" borderId="0" xfId="19" applyFont="1" applyFill="1" applyAlignment="1">
      <alignment horizontal="right" vertical="center"/>
    </xf>
    <xf numFmtId="3" fontId="10" fillId="0" borderId="0" xfId="19" applyNumberFormat="1" applyFont="1" applyFill="1" applyAlignment="1">
      <alignment horizontal="right" vertical="center"/>
    </xf>
    <xf numFmtId="3" fontId="11" fillId="0" borderId="0" xfId="19" applyNumberFormat="1" applyFont="1" applyFill="1" applyAlignment="1">
      <alignment horizontal="right" vertical="center"/>
    </xf>
    <xf numFmtId="0" fontId="12" fillId="0" borderId="5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left" vertical="center" wrapText="1"/>
    </xf>
    <xf numFmtId="3" fontId="12" fillId="0" borderId="5" xfId="14" applyNumberFormat="1" applyFont="1" applyFill="1" applyBorder="1" applyAlignment="1">
      <alignment horizontal="right" vertical="center" wrapText="1"/>
    </xf>
    <xf numFmtId="3" fontId="12" fillId="0" borderId="5" xfId="19" applyNumberFormat="1" applyFont="1" applyFill="1" applyBorder="1" applyAlignment="1">
      <alignment vertical="center"/>
    </xf>
    <xf numFmtId="167" fontId="12" fillId="0" borderId="5" xfId="19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12" fillId="0" borderId="1" xfId="19" applyFont="1" applyFill="1" applyBorder="1" applyAlignment="1">
      <alignment horizontal="center" vertical="center" wrapText="1"/>
    </xf>
  </cellXfs>
  <cellStyles count="20">
    <cellStyle name="Comma" xfId="13" builtinId="3"/>
    <cellStyle name="Comma [0] 2" xfId="1"/>
    <cellStyle name="Comma 10 2" xfId="3"/>
    <cellStyle name="Comma 2" xfId="8"/>
    <cellStyle name="Comma 2 2 2 10" xfId="2"/>
    <cellStyle name="Comma 43" xfId="18"/>
    <cellStyle name="Currency 2" xfId="9"/>
    <cellStyle name="dtchi98" xfId="16"/>
    <cellStyle name="dtchi98c" xfId="15"/>
    <cellStyle name="Normal" xfId="0" builtinId="0"/>
    <cellStyle name="Normal 10" xfId="4"/>
    <cellStyle name="Normal 2" xfId="5"/>
    <cellStyle name="Normal 23" xfId="14"/>
    <cellStyle name="Normal 3" xfId="6"/>
    <cellStyle name="Normal 3 2" xfId="19"/>
    <cellStyle name="Normal 4" xfId="11"/>
    <cellStyle name="Normal 4 2 2" xfId="10"/>
    <cellStyle name="Normal 6 2" xfId="17"/>
    <cellStyle name="Normal 7" xfId="7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7"/>
  <sheetViews>
    <sheetView tabSelected="1" workbookViewId="0">
      <selection activeCell="D13" sqref="D13"/>
    </sheetView>
  </sheetViews>
  <sheetFormatPr defaultColWidth="9.109375" defaultRowHeight="15.6"/>
  <cols>
    <col min="1" max="1" width="5.33203125" style="4" customWidth="1"/>
    <col min="2" max="2" width="42.44140625" style="5" customWidth="1"/>
    <col min="3" max="3" width="12" style="5" customWidth="1"/>
    <col min="4" max="4" width="11.33203125" style="5" bestFit="1" customWidth="1"/>
    <col min="5" max="6" width="12.33203125" style="5" bestFit="1" customWidth="1"/>
    <col min="7" max="7" width="10.6640625" style="5" bestFit="1" customWidth="1"/>
    <col min="8" max="8" width="10.88671875" style="5" customWidth="1"/>
    <col min="9" max="9" width="11.33203125" style="5" bestFit="1" customWidth="1"/>
    <col min="10" max="11" width="15.33203125" style="5" customWidth="1"/>
    <col min="12" max="12" width="16.6640625" style="5" customWidth="1"/>
    <col min="13" max="16384" width="9.109375" style="5"/>
  </cols>
  <sheetData>
    <row r="1" spans="1:12" ht="17.399999999999999">
      <c r="A1" s="2" t="s">
        <v>25</v>
      </c>
      <c r="F1" s="64" t="s">
        <v>26</v>
      </c>
      <c r="G1" s="64"/>
      <c r="H1" s="64"/>
    </row>
    <row r="2" spans="1:12" ht="48" customHeight="1">
      <c r="A2" s="65" t="s">
        <v>96</v>
      </c>
      <c r="B2" s="65"/>
      <c r="C2" s="65"/>
      <c r="D2" s="65"/>
      <c r="E2" s="65"/>
      <c r="F2" s="65"/>
      <c r="G2" s="65"/>
      <c r="H2" s="65"/>
    </row>
    <row r="3" spans="1:12" s="1" customFormat="1" ht="21" customHeight="1">
      <c r="A3" s="63" t="s">
        <v>28</v>
      </c>
      <c r="B3" s="63"/>
      <c r="C3" s="63"/>
      <c r="D3" s="63"/>
      <c r="E3" s="63"/>
      <c r="F3" s="63"/>
      <c r="G3" s="63"/>
      <c r="H3" s="63"/>
    </row>
    <row r="4" spans="1:12">
      <c r="H4" s="7" t="s">
        <v>3</v>
      </c>
    </row>
    <row r="5" spans="1:12" ht="19.5" customHeight="1">
      <c r="A5" s="66" t="s">
        <v>27</v>
      </c>
      <c r="B5" s="66" t="s">
        <v>0</v>
      </c>
      <c r="C5" s="66" t="s">
        <v>22</v>
      </c>
      <c r="D5" s="66"/>
      <c r="E5" s="66" t="s">
        <v>23</v>
      </c>
      <c r="F5" s="66"/>
      <c r="G5" s="66" t="s">
        <v>12</v>
      </c>
      <c r="H5" s="66"/>
    </row>
    <row r="6" spans="1:12" ht="51.75" customHeight="1">
      <c r="A6" s="66"/>
      <c r="B6" s="66"/>
      <c r="C6" s="8" t="s">
        <v>47</v>
      </c>
      <c r="D6" s="8" t="s">
        <v>48</v>
      </c>
      <c r="E6" s="8" t="s">
        <v>47</v>
      </c>
      <c r="F6" s="8" t="s">
        <v>48</v>
      </c>
      <c r="G6" s="8" t="s">
        <v>49</v>
      </c>
      <c r="H6" s="8" t="s">
        <v>48</v>
      </c>
      <c r="J6" s="9"/>
      <c r="K6" s="10"/>
      <c r="L6" s="11"/>
    </row>
    <row r="7" spans="1:12" s="14" customFormat="1">
      <c r="A7" s="12" t="s">
        <v>1</v>
      </c>
      <c r="B7" s="12" t="s">
        <v>2</v>
      </c>
      <c r="C7" s="12">
        <v>1</v>
      </c>
      <c r="D7" s="12">
        <v>2</v>
      </c>
      <c r="E7" s="12">
        <v>3</v>
      </c>
      <c r="F7" s="12">
        <v>4</v>
      </c>
      <c r="G7" s="12" t="s">
        <v>13</v>
      </c>
      <c r="H7" s="12" t="s">
        <v>14</v>
      </c>
      <c r="I7" s="13"/>
      <c r="J7" s="10"/>
    </row>
    <row r="8" spans="1:12" s="6" customFormat="1" ht="24.75" customHeight="1">
      <c r="A8" s="15"/>
      <c r="B8" s="15" t="s">
        <v>50</v>
      </c>
      <c r="C8" s="16">
        <f>C9+C68+C76+C77+C75</f>
        <v>10020000</v>
      </c>
      <c r="D8" s="16">
        <f>D9+D68+D76+D77+D75</f>
        <v>8219950</v>
      </c>
      <c r="E8" s="16">
        <f t="shared" ref="E8:F8" si="0">E9+E68+E76+E77+E75</f>
        <v>22439272.674866006</v>
      </c>
      <c r="F8" s="16">
        <f t="shared" si="0"/>
        <v>20302095.788136005</v>
      </c>
      <c r="G8" s="17">
        <f>IFERROR(E8/C8,"")</f>
        <v>2.2394483707451105</v>
      </c>
      <c r="H8" s="17">
        <f>IFERROR(F8/D8,"")</f>
        <v>2.4698563602133841</v>
      </c>
      <c r="I8" s="13"/>
      <c r="J8" s="18"/>
    </row>
    <row r="9" spans="1:12" s="6" customFormat="1" ht="24.75" customHeight="1">
      <c r="A9" s="19" t="s">
        <v>1</v>
      </c>
      <c r="B9" s="20" t="s">
        <v>51</v>
      </c>
      <c r="C9" s="21">
        <f>C10+C54+C63+C64+C67</f>
        <v>10020000</v>
      </c>
      <c r="D9" s="21">
        <f>D10+D54+D63+D64+D67</f>
        <v>8219950</v>
      </c>
      <c r="E9" s="22">
        <f>E10+E54+E63+E64+E67</f>
        <v>12192331.153000001</v>
      </c>
      <c r="F9" s="22">
        <f>F10+F54+F63+F64+F67</f>
        <v>10055154.26627</v>
      </c>
      <c r="G9" s="23">
        <f t="shared" ref="G9:H73" si="1">IFERROR(E9/C9,"")</f>
        <v>1.2167995162674652</v>
      </c>
      <c r="H9" s="23">
        <f t="shared" si="1"/>
        <v>1.2232622176862391</v>
      </c>
      <c r="I9" s="13"/>
      <c r="J9" s="24"/>
      <c r="K9" s="25"/>
    </row>
    <row r="10" spans="1:12" s="6" customFormat="1" ht="24.75" customHeight="1">
      <c r="A10" s="19" t="s">
        <v>8</v>
      </c>
      <c r="B10" s="20" t="s">
        <v>29</v>
      </c>
      <c r="C10" s="21">
        <f>C11+C16+C20+C24+C29+C31+C32+C33+C36+C40+C41+C42+C48+C51+C52+C53</f>
        <v>8720000</v>
      </c>
      <c r="D10" s="21">
        <f t="shared" ref="D10" si="2">D11+D16+D20+D24+D29+D31+D32+D33+D36+D40+D41+D42+D48+D51+D52+D53</f>
        <v>8219950</v>
      </c>
      <c r="E10" s="22">
        <f>E11+E16+E20+E24+E29+E31+E32+E33+E36+E40+E41+E42+E48+E51+E52+E53</f>
        <v>10521132.377325</v>
      </c>
      <c r="F10" s="22">
        <f>F11+F16+F20+F24+F29+F31+F32+F33+F36+F40+F41+F42+F48+F51+F52+F53</f>
        <v>10048996.812271999</v>
      </c>
      <c r="G10" s="23">
        <f t="shared" si="1"/>
        <v>1.2065518781336009</v>
      </c>
      <c r="H10" s="23">
        <f t="shared" si="1"/>
        <v>1.2225131311348607</v>
      </c>
      <c r="I10" s="13"/>
    </row>
    <row r="11" spans="1:12" s="6" customFormat="1" ht="36.75" customHeight="1">
      <c r="A11" s="19" t="s">
        <v>37</v>
      </c>
      <c r="B11" s="20" t="s">
        <v>33</v>
      </c>
      <c r="C11" s="21">
        <f>C12+C13+C14+C15</f>
        <v>325000</v>
      </c>
      <c r="D11" s="21">
        <f>D12+D13+D14+D15</f>
        <v>325000</v>
      </c>
      <c r="E11" s="22">
        <f>E12+E13+E14+E15</f>
        <v>312983.29692599998</v>
      </c>
      <c r="F11" s="22">
        <f t="shared" ref="F11" si="3">F12+F13+F14+F15</f>
        <v>312983.29692599998</v>
      </c>
      <c r="G11" s="23">
        <f t="shared" si="1"/>
        <v>0.96302552900307692</v>
      </c>
      <c r="H11" s="23">
        <f t="shared" si="1"/>
        <v>0.96302552900307692</v>
      </c>
    </row>
    <row r="12" spans="1:12" s="7" customFormat="1" ht="19.5" customHeight="1">
      <c r="A12" s="26"/>
      <c r="B12" s="27" t="s">
        <v>52</v>
      </c>
      <c r="C12" s="28">
        <v>255000</v>
      </c>
      <c r="D12" s="28">
        <f>C12</f>
        <v>255000</v>
      </c>
      <c r="E12" s="29">
        <v>259148.34444700001</v>
      </c>
      <c r="F12" s="29">
        <v>259148.34444700001</v>
      </c>
      <c r="G12" s="30">
        <f t="shared" si="1"/>
        <v>1.0162680174392158</v>
      </c>
      <c r="H12" s="30">
        <f t="shared" si="1"/>
        <v>1.0162680174392158</v>
      </c>
    </row>
    <row r="13" spans="1:12" s="7" customFormat="1" ht="19.5" customHeight="1">
      <c r="A13" s="26"/>
      <c r="B13" s="27" t="s">
        <v>53</v>
      </c>
      <c r="C13" s="28">
        <v>61500</v>
      </c>
      <c r="D13" s="28">
        <f t="shared" ref="D13" si="4">C13</f>
        <v>61500</v>
      </c>
      <c r="E13" s="29">
        <v>51636.601516000002</v>
      </c>
      <c r="F13" s="29">
        <v>51636.601516000002</v>
      </c>
      <c r="G13" s="30">
        <f t="shared" si="1"/>
        <v>0.83961953684552848</v>
      </c>
      <c r="H13" s="30">
        <f t="shared" si="1"/>
        <v>0.83961953684552848</v>
      </c>
    </row>
    <row r="14" spans="1:12" s="7" customFormat="1" ht="19.5" customHeight="1">
      <c r="A14" s="26"/>
      <c r="B14" s="27" t="s">
        <v>54</v>
      </c>
      <c r="C14" s="29"/>
      <c r="D14" s="29"/>
      <c r="E14" s="29"/>
      <c r="F14" s="29"/>
      <c r="G14" s="30" t="str">
        <f t="shared" si="1"/>
        <v/>
      </c>
      <c r="H14" s="30" t="str">
        <f t="shared" si="1"/>
        <v/>
      </c>
    </row>
    <row r="15" spans="1:12" s="7" customFormat="1" ht="19.5" customHeight="1">
      <c r="A15" s="26"/>
      <c r="B15" s="27" t="s">
        <v>55</v>
      </c>
      <c r="C15" s="28">
        <v>8500</v>
      </c>
      <c r="D15" s="28">
        <f t="shared" ref="D15" si="5">C15</f>
        <v>8500</v>
      </c>
      <c r="E15" s="29">
        <v>2198.3509629999999</v>
      </c>
      <c r="F15" s="29">
        <v>2198.3509629999999</v>
      </c>
      <c r="G15" s="30">
        <f t="shared" si="1"/>
        <v>0.25862952505882353</v>
      </c>
      <c r="H15" s="30">
        <f t="shared" si="1"/>
        <v>0.25862952505882353</v>
      </c>
    </row>
    <row r="16" spans="1:12" s="6" customFormat="1" ht="35.25" customHeight="1">
      <c r="A16" s="19" t="s">
        <v>38</v>
      </c>
      <c r="B16" s="20" t="s">
        <v>34</v>
      </c>
      <c r="C16" s="21">
        <f>C17+C18+C19</f>
        <v>45000</v>
      </c>
      <c r="D16" s="21">
        <f t="shared" ref="D16:F16" si="6">D17+D18+D19</f>
        <v>45000</v>
      </c>
      <c r="E16" s="22">
        <f t="shared" si="6"/>
        <v>57305.661218000001</v>
      </c>
      <c r="F16" s="22">
        <f t="shared" si="6"/>
        <v>57305.661218000001</v>
      </c>
      <c r="G16" s="23">
        <f t="shared" si="1"/>
        <v>1.2734591381777778</v>
      </c>
      <c r="H16" s="23">
        <f t="shared" si="1"/>
        <v>1.2734591381777778</v>
      </c>
    </row>
    <row r="17" spans="1:8" s="7" customFormat="1" ht="19.5" customHeight="1">
      <c r="A17" s="26"/>
      <c r="B17" s="27" t="s">
        <v>52</v>
      </c>
      <c r="C17" s="28">
        <v>25500</v>
      </c>
      <c r="D17" s="28">
        <f>C17</f>
        <v>25500</v>
      </c>
      <c r="E17" s="29">
        <v>21199.059870000001</v>
      </c>
      <c r="F17" s="31">
        <v>21199.059870000001</v>
      </c>
      <c r="G17" s="30">
        <f t="shared" si="1"/>
        <v>0.83133568117647061</v>
      </c>
      <c r="H17" s="30">
        <f t="shared" si="1"/>
        <v>0.83133568117647061</v>
      </c>
    </row>
    <row r="18" spans="1:8" s="7" customFormat="1" ht="19.5" customHeight="1">
      <c r="A18" s="26"/>
      <c r="B18" s="27" t="s">
        <v>53</v>
      </c>
      <c r="C18" s="28">
        <v>15500</v>
      </c>
      <c r="D18" s="28">
        <f t="shared" ref="D18:D19" si="7">C18</f>
        <v>15500</v>
      </c>
      <c r="E18" s="29">
        <v>32607.449634000001</v>
      </c>
      <c r="F18" s="31">
        <v>32607.449634000001</v>
      </c>
      <c r="G18" s="30">
        <f t="shared" si="1"/>
        <v>2.1037064280000002</v>
      </c>
      <c r="H18" s="30">
        <f t="shared" si="1"/>
        <v>2.1037064280000002</v>
      </c>
    </row>
    <row r="19" spans="1:8" s="7" customFormat="1" ht="19.5" customHeight="1">
      <c r="A19" s="26"/>
      <c r="B19" s="27" t="s">
        <v>55</v>
      </c>
      <c r="C19" s="28">
        <v>4000</v>
      </c>
      <c r="D19" s="28">
        <f t="shared" si="7"/>
        <v>4000</v>
      </c>
      <c r="E19" s="29">
        <v>3499.1517140000001</v>
      </c>
      <c r="F19" s="31">
        <v>3499.1517140000001</v>
      </c>
      <c r="G19" s="30">
        <f t="shared" si="1"/>
        <v>0.87478792849999998</v>
      </c>
      <c r="H19" s="30">
        <f t="shared" si="1"/>
        <v>0.87478792849999998</v>
      </c>
    </row>
    <row r="20" spans="1:8" s="6" customFormat="1" ht="35.25" customHeight="1">
      <c r="A20" s="19" t="s">
        <v>39</v>
      </c>
      <c r="B20" s="20" t="s">
        <v>35</v>
      </c>
      <c r="C20" s="21">
        <f>C21+C22+C23</f>
        <v>1180000</v>
      </c>
      <c r="D20" s="21">
        <f>D21+D22+D23</f>
        <v>1180000</v>
      </c>
      <c r="E20" s="22">
        <f>E21+E22+E23</f>
        <v>1530793.0007079998</v>
      </c>
      <c r="F20" s="22">
        <f>F21+F22+F23</f>
        <v>1530793.0007079998</v>
      </c>
      <c r="G20" s="23">
        <f t="shared" si="1"/>
        <v>1.2972822039898304</v>
      </c>
      <c r="H20" s="23">
        <f t="shared" si="1"/>
        <v>1.2972822039898304</v>
      </c>
    </row>
    <row r="21" spans="1:8" s="7" customFormat="1" ht="18" customHeight="1">
      <c r="A21" s="26"/>
      <c r="B21" s="27" t="s">
        <v>52</v>
      </c>
      <c r="C21" s="28">
        <v>258000</v>
      </c>
      <c r="D21" s="28">
        <f>C21</f>
        <v>258000</v>
      </c>
      <c r="E21" s="29">
        <v>221467.814675</v>
      </c>
      <c r="F21" s="31">
        <v>221467.814675</v>
      </c>
      <c r="G21" s="30">
        <f t="shared" si="1"/>
        <v>0.85840238246124034</v>
      </c>
      <c r="H21" s="30">
        <f t="shared" si="1"/>
        <v>0.85840238246124034</v>
      </c>
    </row>
    <row r="22" spans="1:8" s="7" customFormat="1" ht="18" customHeight="1">
      <c r="A22" s="26"/>
      <c r="B22" s="27" t="s">
        <v>53</v>
      </c>
      <c r="C22" s="28">
        <v>895000</v>
      </c>
      <c r="D22" s="28">
        <f t="shared" ref="D22:D23" si="8">C22</f>
        <v>895000</v>
      </c>
      <c r="E22" s="29">
        <v>1290672.0559719999</v>
      </c>
      <c r="F22" s="31">
        <v>1290672.0559719999</v>
      </c>
      <c r="G22" s="30">
        <f t="shared" si="1"/>
        <v>1.4420916826502792</v>
      </c>
      <c r="H22" s="30">
        <f t="shared" si="1"/>
        <v>1.4420916826502792</v>
      </c>
    </row>
    <row r="23" spans="1:8" s="7" customFormat="1" ht="18" customHeight="1">
      <c r="A23" s="26"/>
      <c r="B23" s="27" t="s">
        <v>55</v>
      </c>
      <c r="C23" s="28">
        <v>27000</v>
      </c>
      <c r="D23" s="28">
        <f t="shared" si="8"/>
        <v>27000</v>
      </c>
      <c r="E23" s="29">
        <v>18653.130061</v>
      </c>
      <c r="F23" s="31">
        <v>18653.130061</v>
      </c>
      <c r="G23" s="30">
        <f t="shared" si="1"/>
        <v>0.6908566689259259</v>
      </c>
      <c r="H23" s="30">
        <f t="shared" si="1"/>
        <v>0.6908566689259259</v>
      </c>
    </row>
    <row r="24" spans="1:8" s="6" customFormat="1" ht="18" customHeight="1">
      <c r="A24" s="19" t="s">
        <v>56</v>
      </c>
      <c r="B24" s="20" t="s">
        <v>30</v>
      </c>
      <c r="C24" s="21">
        <f t="shared" ref="C24:D24" si="9">C25+C26+C27+C28</f>
        <v>1624000</v>
      </c>
      <c r="D24" s="21">
        <f t="shared" si="9"/>
        <v>1624000</v>
      </c>
      <c r="E24" s="22">
        <f>E25+E26+E27+E28</f>
        <v>2105654.8151709996</v>
      </c>
      <c r="F24" s="22">
        <f>F25+F26+F27+F28</f>
        <v>2105606.1202329998</v>
      </c>
      <c r="G24" s="23">
        <f t="shared" si="1"/>
        <v>1.296585477322044</v>
      </c>
      <c r="H24" s="23">
        <f t="shared" si="1"/>
        <v>1.2965554927543101</v>
      </c>
    </row>
    <row r="25" spans="1:8" s="7" customFormat="1" ht="18" customHeight="1">
      <c r="A25" s="26"/>
      <c r="B25" s="27" t="s">
        <v>52</v>
      </c>
      <c r="C25" s="28">
        <v>1163000</v>
      </c>
      <c r="D25" s="28">
        <f>C25</f>
        <v>1163000</v>
      </c>
      <c r="E25" s="29">
        <v>1606697.8600079999</v>
      </c>
      <c r="F25" s="29">
        <v>1606697.8600079999</v>
      </c>
      <c r="G25" s="30">
        <f t="shared" si="1"/>
        <v>1.381511487539123</v>
      </c>
      <c r="H25" s="30">
        <f t="shared" si="1"/>
        <v>1.381511487539123</v>
      </c>
    </row>
    <row r="26" spans="1:8" s="7" customFormat="1" ht="18" customHeight="1">
      <c r="A26" s="26"/>
      <c r="B26" s="27" t="s">
        <v>53</v>
      </c>
      <c r="C26" s="28">
        <v>420000</v>
      </c>
      <c r="D26" s="28">
        <f t="shared" ref="D26:D28" si="10">C26</f>
        <v>420000</v>
      </c>
      <c r="E26" s="29">
        <v>435253.59316500003</v>
      </c>
      <c r="F26" s="29">
        <v>435253.59316500003</v>
      </c>
      <c r="G26" s="30">
        <f t="shared" si="1"/>
        <v>1.0363180789642858</v>
      </c>
      <c r="H26" s="30">
        <f t="shared" si="1"/>
        <v>1.0363180789642858</v>
      </c>
    </row>
    <row r="27" spans="1:8" s="7" customFormat="1" ht="18" customHeight="1">
      <c r="A27" s="26"/>
      <c r="B27" s="27" t="s">
        <v>54</v>
      </c>
      <c r="C27" s="28">
        <v>3000</v>
      </c>
      <c r="D27" s="28">
        <f t="shared" si="10"/>
        <v>3000</v>
      </c>
      <c r="E27" s="29">
        <v>3111.8891450000001</v>
      </c>
      <c r="F27" s="29">
        <f>3111.889145-48.694938</f>
        <v>3063.194207</v>
      </c>
      <c r="G27" s="30">
        <f t="shared" si="1"/>
        <v>1.0372963816666667</v>
      </c>
      <c r="H27" s="30">
        <f t="shared" si="1"/>
        <v>1.0210647356666667</v>
      </c>
    </row>
    <row r="28" spans="1:8" s="7" customFormat="1" ht="18" customHeight="1">
      <c r="A28" s="26"/>
      <c r="B28" s="27" t="s">
        <v>55</v>
      </c>
      <c r="C28" s="28">
        <v>38000</v>
      </c>
      <c r="D28" s="28">
        <f t="shared" si="10"/>
        <v>38000</v>
      </c>
      <c r="E28" s="29">
        <v>60591.472852999999</v>
      </c>
      <c r="F28" s="29">
        <v>60591.472852999999</v>
      </c>
      <c r="G28" s="30">
        <f t="shared" si="1"/>
        <v>1.5945124435</v>
      </c>
      <c r="H28" s="30">
        <f t="shared" si="1"/>
        <v>1.5945124435</v>
      </c>
    </row>
    <row r="29" spans="1:8" s="6" customFormat="1" ht="18" customHeight="1">
      <c r="A29" s="19" t="s">
        <v>57</v>
      </c>
      <c r="B29" s="20" t="s">
        <v>20</v>
      </c>
      <c r="C29" s="32">
        <v>350000</v>
      </c>
      <c r="D29" s="32">
        <f>C29</f>
        <v>350000</v>
      </c>
      <c r="E29" s="22">
        <v>654361.31293200003</v>
      </c>
      <c r="F29" s="22">
        <v>654361.31293200003</v>
      </c>
      <c r="G29" s="23">
        <f t="shared" si="1"/>
        <v>1.8696037512342858</v>
      </c>
      <c r="H29" s="23">
        <f t="shared" si="1"/>
        <v>1.8696037512342858</v>
      </c>
    </row>
    <row r="30" spans="1:8" s="6" customFormat="1" ht="18" customHeight="1">
      <c r="A30" s="33">
        <v>6</v>
      </c>
      <c r="B30" s="34" t="s">
        <v>15</v>
      </c>
      <c r="C30" s="32"/>
      <c r="D30" s="32"/>
      <c r="E30" s="22"/>
      <c r="F30" s="22"/>
      <c r="G30" s="23"/>
      <c r="H30" s="23"/>
    </row>
    <row r="31" spans="1:8" s="6" customFormat="1" ht="18" customHeight="1">
      <c r="A31" s="19" t="s">
        <v>58</v>
      </c>
      <c r="B31" s="20" t="s">
        <v>16</v>
      </c>
      <c r="C31" s="32">
        <v>12000</v>
      </c>
      <c r="D31" s="32">
        <f>C31</f>
        <v>12000</v>
      </c>
      <c r="E31" s="22">
        <v>20531.055796000001</v>
      </c>
      <c r="F31" s="22">
        <v>20531.055796000001</v>
      </c>
      <c r="G31" s="23">
        <f t="shared" si="1"/>
        <v>1.7109213163333334</v>
      </c>
      <c r="H31" s="23">
        <f t="shared" si="1"/>
        <v>1.7109213163333334</v>
      </c>
    </row>
    <row r="32" spans="1:8" s="6" customFormat="1" ht="18" customHeight="1">
      <c r="A32" s="19" t="s">
        <v>59</v>
      </c>
      <c r="B32" s="20" t="s">
        <v>11</v>
      </c>
      <c r="C32" s="32">
        <v>870000</v>
      </c>
      <c r="D32" s="32">
        <f>C32</f>
        <v>870000</v>
      </c>
      <c r="E32" s="22">
        <v>1398275.9766510001</v>
      </c>
      <c r="F32" s="22">
        <v>1398275.9766510001</v>
      </c>
      <c r="G32" s="23">
        <f t="shared" si="1"/>
        <v>1.6072137662655173</v>
      </c>
      <c r="H32" s="23">
        <f t="shared" si="1"/>
        <v>1.6072137662655173</v>
      </c>
    </row>
    <row r="33" spans="1:8" s="6" customFormat="1" ht="18" customHeight="1">
      <c r="A33" s="19" t="s">
        <v>60</v>
      </c>
      <c r="B33" s="20" t="s">
        <v>31</v>
      </c>
      <c r="C33" s="32">
        <v>615000</v>
      </c>
      <c r="D33" s="32">
        <f>D34+D35</f>
        <v>295200</v>
      </c>
      <c r="E33" s="22">
        <f>E34+E35</f>
        <v>398225.604529</v>
      </c>
      <c r="F33" s="22">
        <f>F34+F35</f>
        <v>191169.77342899999</v>
      </c>
      <c r="G33" s="23">
        <f t="shared" si="1"/>
        <v>0.64752130817723574</v>
      </c>
      <c r="H33" s="23">
        <f t="shared" si="1"/>
        <v>0.64759408343157177</v>
      </c>
    </row>
    <row r="34" spans="1:8" s="7" customFormat="1" ht="18" customHeight="1">
      <c r="A34" s="26"/>
      <c r="B34" s="27" t="s">
        <v>61</v>
      </c>
      <c r="C34" s="28">
        <v>319800</v>
      </c>
      <c r="D34" s="28"/>
      <c r="E34" s="29">
        <v>398184.29063599999</v>
      </c>
      <c r="F34" s="29">
        <f>E34-207055.8311</f>
        <v>191128.45953599998</v>
      </c>
      <c r="G34" s="30">
        <f t="shared" si="1"/>
        <v>1.2451040982989368</v>
      </c>
      <c r="H34" s="30" t="str">
        <f t="shared" si="1"/>
        <v/>
      </c>
    </row>
    <row r="35" spans="1:8" s="7" customFormat="1" ht="18" customHeight="1">
      <c r="A35" s="26"/>
      <c r="B35" s="27" t="s">
        <v>62</v>
      </c>
      <c r="C35" s="28">
        <v>295200</v>
      </c>
      <c r="D35" s="28">
        <f>C35</f>
        <v>295200</v>
      </c>
      <c r="E35" s="29">
        <v>41.313893</v>
      </c>
      <c r="F35" s="29">
        <v>41.313893</v>
      </c>
      <c r="G35" s="30">
        <f t="shared" si="1"/>
        <v>1.3995221205962059E-4</v>
      </c>
      <c r="H35" s="30">
        <f t="shared" si="1"/>
        <v>1.3995221205962059E-4</v>
      </c>
    </row>
    <row r="36" spans="1:8" s="6" customFormat="1" ht="24.75" customHeight="1">
      <c r="A36" s="19" t="s">
        <v>63</v>
      </c>
      <c r="B36" s="20" t="s">
        <v>64</v>
      </c>
      <c r="C36" s="32">
        <v>420000</v>
      </c>
      <c r="D36" s="32">
        <f>D37+D38</f>
        <v>365000</v>
      </c>
      <c r="E36" s="22">
        <f>E37+E38</f>
        <v>555333.89148700004</v>
      </c>
      <c r="F36" s="22">
        <f>F37+F38</f>
        <v>485104.07042900001</v>
      </c>
      <c r="G36" s="23">
        <f t="shared" si="1"/>
        <v>1.3222235511595239</v>
      </c>
      <c r="H36" s="23">
        <f t="shared" si="1"/>
        <v>1.329052247750685</v>
      </c>
    </row>
    <row r="37" spans="1:8" s="39" customFormat="1" ht="35.25" customHeight="1">
      <c r="A37" s="35"/>
      <c r="B37" s="36" t="s">
        <v>65</v>
      </c>
      <c r="C37" s="28">
        <v>55000</v>
      </c>
      <c r="D37" s="28"/>
      <c r="E37" s="37">
        <v>70786.321058000001</v>
      </c>
      <c r="F37" s="37">
        <f>555.5+1</f>
        <v>556.5</v>
      </c>
      <c r="G37" s="38">
        <f t="shared" si="1"/>
        <v>1.2870240192363636</v>
      </c>
      <c r="H37" s="38" t="str">
        <f t="shared" si="1"/>
        <v/>
      </c>
    </row>
    <row r="38" spans="1:8" s="7" customFormat="1" ht="35.25" customHeight="1">
      <c r="A38" s="26"/>
      <c r="B38" s="27" t="s">
        <v>66</v>
      </c>
      <c r="C38" s="28">
        <v>365000</v>
      </c>
      <c r="D38" s="28">
        <f>C38</f>
        <v>365000</v>
      </c>
      <c r="E38" s="29">
        <v>484547.57042900001</v>
      </c>
      <c r="F38" s="29">
        <v>484547.57042900001</v>
      </c>
      <c r="G38" s="30">
        <f t="shared" si="1"/>
        <v>1.3275275902164383</v>
      </c>
      <c r="H38" s="30">
        <f t="shared" si="1"/>
        <v>1.3275275902164383</v>
      </c>
    </row>
    <row r="39" spans="1:8" s="7" customFormat="1" ht="31.2">
      <c r="A39" s="26"/>
      <c r="B39" s="27" t="s">
        <v>67</v>
      </c>
      <c r="C39" s="40"/>
      <c r="D39" s="40"/>
      <c r="E39" s="29">
        <v>26368.628129000001</v>
      </c>
      <c r="F39" s="29">
        <v>26368.628129000001</v>
      </c>
      <c r="G39" s="30" t="str">
        <f t="shared" si="1"/>
        <v/>
      </c>
      <c r="H39" s="30" t="str">
        <f t="shared" si="1"/>
        <v/>
      </c>
    </row>
    <row r="40" spans="1:8" s="6" customFormat="1" ht="19.5" customHeight="1">
      <c r="A40" s="19" t="s">
        <v>68</v>
      </c>
      <c r="B40" s="20" t="s">
        <v>69</v>
      </c>
      <c r="C40" s="32">
        <v>988000</v>
      </c>
      <c r="D40" s="32">
        <f>C40</f>
        <v>988000</v>
      </c>
      <c r="E40" s="22">
        <v>1111154.3182890001</v>
      </c>
      <c r="F40" s="22">
        <v>1111154.3182890001</v>
      </c>
      <c r="G40" s="23">
        <f t="shared" si="1"/>
        <v>1.1246501197257086</v>
      </c>
      <c r="H40" s="23">
        <f t="shared" si="1"/>
        <v>1.1246501197257086</v>
      </c>
    </row>
    <row r="41" spans="1:8" s="6" customFormat="1" ht="19.5" customHeight="1">
      <c r="A41" s="19" t="s">
        <v>70</v>
      </c>
      <c r="B41" s="20" t="s">
        <v>71</v>
      </c>
      <c r="C41" s="32">
        <v>400000</v>
      </c>
      <c r="D41" s="32">
        <f>C41</f>
        <v>400000</v>
      </c>
      <c r="E41" s="22">
        <v>204081.90978099999</v>
      </c>
      <c r="F41" s="22">
        <v>204081.90978099999</v>
      </c>
      <c r="G41" s="23">
        <f t="shared" si="1"/>
        <v>0.51020477445250001</v>
      </c>
      <c r="H41" s="23">
        <f t="shared" si="1"/>
        <v>0.51020477445250001</v>
      </c>
    </row>
    <row r="42" spans="1:8" s="6" customFormat="1" ht="19.5" customHeight="1">
      <c r="A42" s="19">
        <v>13</v>
      </c>
      <c r="B42" s="20" t="s">
        <v>32</v>
      </c>
      <c r="C42" s="32">
        <v>210000</v>
      </c>
      <c r="D42" s="32">
        <v>90000</v>
      </c>
      <c r="E42" s="22">
        <f>326805.499148+E44+E45+E46+E47</f>
        <v>338169.31235799997</v>
      </c>
      <c r="F42" s="22">
        <f>E42-E43</f>
        <v>147538.71469599998</v>
      </c>
      <c r="G42" s="23">
        <f t="shared" si="1"/>
        <v>1.6103300588476188</v>
      </c>
      <c r="H42" s="23">
        <f t="shared" si="1"/>
        <v>1.6393190521777776</v>
      </c>
    </row>
    <row r="43" spans="1:8" s="7" customFormat="1" ht="19.5" customHeight="1">
      <c r="A43" s="26"/>
      <c r="B43" s="27" t="s">
        <v>72</v>
      </c>
      <c r="C43" s="29">
        <v>120000</v>
      </c>
      <c r="D43" s="29"/>
      <c r="E43" s="29">
        <v>190630.59766199999</v>
      </c>
      <c r="F43" s="29"/>
      <c r="G43" s="30">
        <f t="shared" si="1"/>
        <v>1.5885883138499999</v>
      </c>
      <c r="H43" s="30" t="str">
        <f t="shared" si="1"/>
        <v/>
      </c>
    </row>
    <row r="44" spans="1:8" s="42" customFormat="1" ht="34.5" customHeight="1">
      <c r="A44" s="26"/>
      <c r="B44" s="27" t="s">
        <v>73</v>
      </c>
      <c r="C44" s="29"/>
      <c r="D44" s="29"/>
      <c r="E44" s="29">
        <v>8802.4132069999996</v>
      </c>
      <c r="F44" s="29">
        <v>8802.4132069999996</v>
      </c>
      <c r="G44" s="41" t="str">
        <f t="shared" si="1"/>
        <v/>
      </c>
      <c r="H44" s="41" t="str">
        <f t="shared" si="1"/>
        <v/>
      </c>
    </row>
    <row r="45" spans="1:8" s="7" customFormat="1" ht="34.5" customHeight="1">
      <c r="A45" s="26"/>
      <c r="B45" s="27" t="s">
        <v>74</v>
      </c>
      <c r="C45" s="29"/>
      <c r="D45" s="29"/>
      <c r="E45" s="29"/>
      <c r="F45" s="29"/>
      <c r="G45" s="30" t="str">
        <f t="shared" si="1"/>
        <v/>
      </c>
      <c r="H45" s="30" t="str">
        <f t="shared" si="1"/>
        <v/>
      </c>
    </row>
    <row r="46" spans="1:8" s="7" customFormat="1" ht="31.2">
      <c r="A46" s="26"/>
      <c r="B46" s="27" t="s">
        <v>75</v>
      </c>
      <c r="C46" s="29"/>
      <c r="D46" s="29"/>
      <c r="E46" s="29">
        <v>146.92500000000001</v>
      </c>
      <c r="F46" s="29">
        <v>146.92500000000001</v>
      </c>
      <c r="G46" s="30" t="str">
        <f t="shared" si="1"/>
        <v/>
      </c>
      <c r="H46" s="30" t="str">
        <f t="shared" si="1"/>
        <v/>
      </c>
    </row>
    <row r="47" spans="1:8" s="7" customFormat="1" ht="18.75" customHeight="1">
      <c r="A47" s="26"/>
      <c r="B47" s="27" t="s">
        <v>15</v>
      </c>
      <c r="C47" s="29"/>
      <c r="D47" s="29"/>
      <c r="E47" s="29">
        <v>2414.475003</v>
      </c>
      <c r="F47" s="29">
        <v>2414.475003</v>
      </c>
      <c r="G47" s="30" t="str">
        <f t="shared" si="1"/>
        <v/>
      </c>
      <c r="H47" s="30" t="str">
        <f t="shared" si="1"/>
        <v/>
      </c>
    </row>
    <row r="48" spans="1:8" s="6" customFormat="1" ht="18.75" customHeight="1">
      <c r="A48" s="19">
        <v>14</v>
      </c>
      <c r="B48" s="20" t="s">
        <v>17</v>
      </c>
      <c r="C48" s="22">
        <v>27000</v>
      </c>
      <c r="D48" s="43">
        <v>21750</v>
      </c>
      <c r="E48" s="22">
        <f>E49+E50</f>
        <v>17846.313136000001</v>
      </c>
      <c r="F48" s="22">
        <f>F49+F50</f>
        <v>13675.692841</v>
      </c>
      <c r="G48" s="23">
        <f t="shared" si="1"/>
        <v>0.66097456059259263</v>
      </c>
      <c r="H48" s="23">
        <f t="shared" si="1"/>
        <v>0.62876748694252871</v>
      </c>
    </row>
    <row r="49" spans="1:10" s="7" customFormat="1" ht="34.5" customHeight="1">
      <c r="A49" s="26"/>
      <c r="B49" s="27" t="s">
        <v>76</v>
      </c>
      <c r="C49" s="29">
        <v>7500</v>
      </c>
      <c r="D49" s="29">
        <f>C49*30%</f>
        <v>2250</v>
      </c>
      <c r="E49" s="29">
        <v>6073.0039930000003</v>
      </c>
      <c r="F49" s="44">
        <v>1902.3836980000001</v>
      </c>
      <c r="G49" s="30">
        <f t="shared" si="1"/>
        <v>0.80973386573333339</v>
      </c>
      <c r="H49" s="30">
        <f t="shared" si="1"/>
        <v>0.84550386577777781</v>
      </c>
      <c r="J49" s="44"/>
    </row>
    <row r="50" spans="1:10" s="7" customFormat="1" ht="35.25" customHeight="1">
      <c r="A50" s="26"/>
      <c r="B50" s="27" t="s">
        <v>77</v>
      </c>
      <c r="C50" s="29"/>
      <c r="D50" s="29"/>
      <c r="E50" s="29">
        <v>11773.309143</v>
      </c>
      <c r="F50" s="29">
        <v>11773.309143</v>
      </c>
      <c r="G50" s="30" t="str">
        <f t="shared" si="1"/>
        <v/>
      </c>
      <c r="H50" s="30" t="str">
        <f t="shared" si="1"/>
        <v/>
      </c>
    </row>
    <row r="51" spans="1:10" s="49" customFormat="1" ht="31.2">
      <c r="A51" s="45">
        <v>15</v>
      </c>
      <c r="B51" s="46" t="s">
        <v>78</v>
      </c>
      <c r="C51" s="32">
        <v>2000</v>
      </c>
      <c r="D51" s="32">
        <f>C51</f>
        <v>2000</v>
      </c>
      <c r="E51" s="47">
        <v>2648.134415</v>
      </c>
      <c r="F51" s="47">
        <v>2648.134415</v>
      </c>
      <c r="G51" s="48">
        <f t="shared" si="1"/>
        <v>1.3240672075</v>
      </c>
      <c r="H51" s="48">
        <f t="shared" si="1"/>
        <v>1.3240672075</v>
      </c>
    </row>
    <row r="52" spans="1:10" s="49" customFormat="1">
      <c r="A52" s="45">
        <v>16</v>
      </c>
      <c r="B52" s="46" t="s">
        <v>79</v>
      </c>
      <c r="C52" s="32">
        <v>2000</v>
      </c>
      <c r="D52" s="32">
        <f>C52</f>
        <v>2000</v>
      </c>
      <c r="E52" s="47">
        <v>38553.401935000002</v>
      </c>
      <c r="F52" s="47">
        <v>38553.401935000002</v>
      </c>
      <c r="G52" s="48">
        <f t="shared" si="1"/>
        <v>19.276700967500002</v>
      </c>
      <c r="H52" s="48">
        <f t="shared" si="1"/>
        <v>19.276700967500002</v>
      </c>
    </row>
    <row r="53" spans="1:10" s="49" customFormat="1" ht="31.8">
      <c r="A53" s="45">
        <v>17</v>
      </c>
      <c r="B53" s="46" t="s">
        <v>80</v>
      </c>
      <c r="C53" s="32">
        <v>1650000</v>
      </c>
      <c r="D53" s="32">
        <f>C53</f>
        <v>1650000</v>
      </c>
      <c r="E53" s="47">
        <v>1775214.3719929999</v>
      </c>
      <c r="F53" s="47">
        <v>1775214.3719929999</v>
      </c>
      <c r="G53" s="48">
        <f t="shared" si="1"/>
        <v>1.0758874981775757</v>
      </c>
      <c r="H53" s="48">
        <f t="shared" si="1"/>
        <v>1.0758874981775757</v>
      </c>
    </row>
    <row r="54" spans="1:10" s="6" customFormat="1" ht="18.75" customHeight="1">
      <c r="A54" s="19" t="s">
        <v>4</v>
      </c>
      <c r="B54" s="20" t="s">
        <v>36</v>
      </c>
      <c r="C54" s="21">
        <v>1300000</v>
      </c>
      <c r="D54" s="21"/>
      <c r="E54" s="22">
        <f>E55+E56+E57+E58+E59+E60+E61+E62</f>
        <v>1668158.732175</v>
      </c>
      <c r="F54" s="22">
        <f>F55+F56+F57+F58+F59+F60+F61+F62</f>
        <v>3117.4104980000002</v>
      </c>
      <c r="G54" s="23">
        <f t="shared" si="1"/>
        <v>1.28319902475</v>
      </c>
      <c r="H54" s="23" t="str">
        <f t="shared" si="1"/>
        <v/>
      </c>
    </row>
    <row r="55" spans="1:10" s="7" customFormat="1" ht="18.75" customHeight="1">
      <c r="A55" s="26" t="s">
        <v>37</v>
      </c>
      <c r="B55" s="27" t="s">
        <v>21</v>
      </c>
      <c r="C55" s="29">
        <v>3000</v>
      </c>
      <c r="D55" s="29"/>
      <c r="E55" s="29">
        <v>5725.6131919999998</v>
      </c>
      <c r="F55" s="29"/>
      <c r="G55" s="30">
        <f t="shared" si="1"/>
        <v>1.9085377306666667</v>
      </c>
      <c r="H55" s="30" t="str">
        <f t="shared" si="1"/>
        <v/>
      </c>
    </row>
    <row r="56" spans="1:10" s="7" customFormat="1" ht="18.75" customHeight="1">
      <c r="A56" s="26" t="s">
        <v>38</v>
      </c>
      <c r="B56" s="27" t="s">
        <v>18</v>
      </c>
      <c r="C56" s="29">
        <v>250000</v>
      </c>
      <c r="D56" s="29"/>
      <c r="E56" s="29">
        <v>164688.01038299999</v>
      </c>
      <c r="F56" s="29"/>
      <c r="G56" s="30">
        <f t="shared" si="1"/>
        <v>0.65875204153199995</v>
      </c>
      <c r="H56" s="30" t="str">
        <f t="shared" si="1"/>
        <v/>
      </c>
    </row>
    <row r="57" spans="1:10" s="7" customFormat="1" ht="18.75" customHeight="1">
      <c r="A57" s="26" t="s">
        <v>39</v>
      </c>
      <c r="B57" s="27" t="s">
        <v>40</v>
      </c>
      <c r="C57" s="29">
        <v>0</v>
      </c>
      <c r="D57" s="29"/>
      <c r="E57" s="29">
        <v>293.30774000000002</v>
      </c>
      <c r="F57" s="29"/>
      <c r="G57" s="30" t="str">
        <f t="shared" si="1"/>
        <v/>
      </c>
      <c r="H57" s="30" t="str">
        <f t="shared" si="1"/>
        <v/>
      </c>
    </row>
    <row r="58" spans="1:10" s="7" customFormat="1" ht="34.5" customHeight="1">
      <c r="A58" s="26" t="s">
        <v>56</v>
      </c>
      <c r="B58" s="27" t="s">
        <v>41</v>
      </c>
      <c r="C58" s="29">
        <v>1022000</v>
      </c>
      <c r="D58" s="29"/>
      <c r="E58" s="29">
        <v>1442922.884328</v>
      </c>
      <c r="F58" s="29"/>
      <c r="G58" s="30">
        <f t="shared" si="1"/>
        <v>1.4118619220430528</v>
      </c>
      <c r="H58" s="30" t="str">
        <f t="shared" si="1"/>
        <v/>
      </c>
    </row>
    <row r="59" spans="1:10" s="7" customFormat="1" ht="34.5" customHeight="1">
      <c r="A59" s="26" t="s">
        <v>57</v>
      </c>
      <c r="B59" s="27" t="s">
        <v>81</v>
      </c>
      <c r="C59" s="29">
        <v>0</v>
      </c>
      <c r="D59" s="29"/>
      <c r="E59" s="29">
        <v>5356.4496140000001</v>
      </c>
      <c r="F59" s="29"/>
      <c r="G59" s="30" t="str">
        <f t="shared" si="1"/>
        <v/>
      </c>
      <c r="H59" s="30" t="str">
        <f t="shared" si="1"/>
        <v/>
      </c>
    </row>
    <row r="60" spans="1:10" s="7" customFormat="1" ht="31.2">
      <c r="A60" s="26">
        <v>6</v>
      </c>
      <c r="B60" s="27" t="s">
        <v>42</v>
      </c>
      <c r="C60" s="29">
        <v>25000</v>
      </c>
      <c r="D60" s="29"/>
      <c r="E60" s="29">
        <v>10085.200051</v>
      </c>
      <c r="F60" s="29"/>
      <c r="G60" s="30">
        <f t="shared" si="1"/>
        <v>0.40340800203999999</v>
      </c>
      <c r="H60" s="30" t="str">
        <f t="shared" si="1"/>
        <v/>
      </c>
    </row>
    <row r="61" spans="1:10" s="7" customFormat="1" ht="18" customHeight="1">
      <c r="A61" s="26">
        <v>7</v>
      </c>
      <c r="B61" s="27" t="s">
        <v>19</v>
      </c>
      <c r="C61" s="40"/>
      <c r="D61" s="40"/>
      <c r="E61" s="29">
        <v>39087.266866999998</v>
      </c>
      <c r="F61" s="29">
        <v>3117.4104980000002</v>
      </c>
      <c r="G61" s="30" t="str">
        <f t="shared" si="1"/>
        <v/>
      </c>
      <c r="H61" s="30" t="str">
        <f t="shared" si="1"/>
        <v/>
      </c>
    </row>
    <row r="62" spans="1:10" s="7" customFormat="1" ht="18" customHeight="1">
      <c r="A62" s="26">
        <v>8</v>
      </c>
      <c r="B62" s="27" t="s">
        <v>82</v>
      </c>
      <c r="C62" s="40"/>
      <c r="D62" s="40"/>
      <c r="E62" s="29"/>
      <c r="F62" s="29"/>
      <c r="G62" s="30" t="str">
        <f t="shared" si="1"/>
        <v/>
      </c>
      <c r="H62" s="30" t="str">
        <f t="shared" si="1"/>
        <v/>
      </c>
    </row>
    <row r="63" spans="1:10" s="6" customFormat="1" ht="18" customHeight="1">
      <c r="A63" s="19" t="s">
        <v>5</v>
      </c>
      <c r="B63" s="20" t="s">
        <v>83</v>
      </c>
      <c r="C63" s="21">
        <v>0</v>
      </c>
      <c r="D63" s="21">
        <v>0</v>
      </c>
      <c r="E63" s="22"/>
      <c r="F63" s="22">
        <v>0</v>
      </c>
      <c r="G63" s="23" t="str">
        <f t="shared" si="1"/>
        <v/>
      </c>
      <c r="H63" s="23" t="str">
        <f t="shared" si="1"/>
        <v/>
      </c>
    </row>
    <row r="64" spans="1:10" s="6" customFormat="1" ht="35.25" customHeight="1">
      <c r="A64" s="19" t="s">
        <v>6</v>
      </c>
      <c r="B64" s="20" t="s">
        <v>84</v>
      </c>
      <c r="C64" s="21">
        <v>0</v>
      </c>
      <c r="D64" s="21">
        <v>0</v>
      </c>
      <c r="E64" s="22">
        <f>E65+E66</f>
        <v>3040.0434999999998</v>
      </c>
      <c r="F64" s="22">
        <f>F65+F66</f>
        <v>3040.0434999999998</v>
      </c>
      <c r="G64" s="23" t="str">
        <f t="shared" si="1"/>
        <v/>
      </c>
      <c r="H64" s="23" t="str">
        <f t="shared" si="1"/>
        <v/>
      </c>
    </row>
    <row r="65" spans="1:9" s="6" customFormat="1" ht="31.2">
      <c r="A65" s="50" t="s">
        <v>37</v>
      </c>
      <c r="B65" s="51" t="s">
        <v>85</v>
      </c>
      <c r="C65" s="52"/>
      <c r="D65" s="52"/>
      <c r="E65" s="53">
        <v>1059.0435</v>
      </c>
      <c r="F65" s="53">
        <v>1059.0435</v>
      </c>
      <c r="G65" s="23" t="str">
        <f t="shared" si="1"/>
        <v/>
      </c>
      <c r="H65" s="23" t="str">
        <f t="shared" si="1"/>
        <v/>
      </c>
    </row>
    <row r="66" spans="1:9" s="55" customFormat="1" ht="18.75" customHeight="1">
      <c r="A66" s="50" t="s">
        <v>38</v>
      </c>
      <c r="B66" s="51" t="s">
        <v>86</v>
      </c>
      <c r="C66" s="52"/>
      <c r="D66" s="52"/>
      <c r="E66" s="53">
        <v>1981</v>
      </c>
      <c r="F66" s="53">
        <v>1981</v>
      </c>
      <c r="G66" s="54" t="str">
        <f t="shared" si="1"/>
        <v/>
      </c>
      <c r="H66" s="54" t="str">
        <f t="shared" si="1"/>
        <v/>
      </c>
    </row>
    <row r="67" spans="1:9" s="6" customFormat="1" ht="19.5" customHeight="1">
      <c r="A67" s="19" t="s">
        <v>10</v>
      </c>
      <c r="B67" s="20" t="s">
        <v>43</v>
      </c>
      <c r="C67" s="21"/>
      <c r="D67" s="21"/>
      <c r="E67" s="22"/>
      <c r="F67" s="22"/>
      <c r="G67" s="23" t="str">
        <f t="shared" si="1"/>
        <v/>
      </c>
      <c r="H67" s="23" t="str">
        <f t="shared" si="1"/>
        <v/>
      </c>
    </row>
    <row r="68" spans="1:9" s="6" customFormat="1" ht="19.5" customHeight="1">
      <c r="A68" s="19" t="s">
        <v>2</v>
      </c>
      <c r="B68" s="20" t="s">
        <v>87</v>
      </c>
      <c r="C68" s="21">
        <v>0</v>
      </c>
      <c r="D68" s="21">
        <v>0</v>
      </c>
      <c r="E68" s="22">
        <f>E69+E74</f>
        <v>6597970.8589750007</v>
      </c>
      <c r="F68" s="22">
        <f>F69+F74</f>
        <v>6597970.8589750007</v>
      </c>
      <c r="G68" s="23" t="str">
        <f t="shared" si="1"/>
        <v/>
      </c>
      <c r="H68" s="23" t="str">
        <f t="shared" si="1"/>
        <v/>
      </c>
    </row>
    <row r="69" spans="1:9" s="6" customFormat="1" ht="19.5" customHeight="1">
      <c r="A69" s="19" t="s">
        <v>8</v>
      </c>
      <c r="B69" s="20" t="s">
        <v>88</v>
      </c>
      <c r="C69" s="21">
        <v>0</v>
      </c>
      <c r="D69" s="21">
        <v>0</v>
      </c>
      <c r="E69" s="22">
        <f>E70+E71</f>
        <v>6540134.589013001</v>
      </c>
      <c r="F69" s="22">
        <f>F70+F71</f>
        <v>6540134.589013001</v>
      </c>
      <c r="G69" s="23" t="str">
        <f t="shared" si="1"/>
        <v/>
      </c>
      <c r="H69" s="23" t="str">
        <f t="shared" si="1"/>
        <v/>
      </c>
    </row>
    <row r="70" spans="1:9" s="6" customFormat="1" ht="19.5" customHeight="1">
      <c r="A70" s="50" t="s">
        <v>37</v>
      </c>
      <c r="B70" s="51" t="s">
        <v>89</v>
      </c>
      <c r="C70" s="52"/>
      <c r="D70" s="52"/>
      <c r="E70" s="3">
        <v>2981950.8790000002</v>
      </c>
      <c r="F70" s="3">
        <v>2981950.8790000002</v>
      </c>
      <c r="G70" s="23" t="str">
        <f t="shared" si="1"/>
        <v/>
      </c>
      <c r="H70" s="23" t="str">
        <f t="shared" si="1"/>
        <v/>
      </c>
    </row>
    <row r="71" spans="1:9" s="55" customFormat="1">
      <c r="A71" s="50" t="s">
        <v>38</v>
      </c>
      <c r="B71" s="51" t="s">
        <v>24</v>
      </c>
      <c r="C71" s="52"/>
      <c r="D71" s="52"/>
      <c r="E71" s="53">
        <f>E72+E73</f>
        <v>3558183.7100130003</v>
      </c>
      <c r="F71" s="3">
        <f>F72+F73</f>
        <v>3558183.7100130003</v>
      </c>
      <c r="G71" s="54" t="str">
        <f t="shared" si="1"/>
        <v/>
      </c>
      <c r="H71" s="54" t="str">
        <f t="shared" si="1"/>
        <v/>
      </c>
      <c r="I71" s="56"/>
    </row>
    <row r="72" spans="1:9" s="7" customFormat="1" ht="31.2">
      <c r="A72" s="26" t="s">
        <v>44</v>
      </c>
      <c r="B72" s="27" t="s">
        <v>90</v>
      </c>
      <c r="C72" s="40"/>
      <c r="D72" s="40"/>
      <c r="E72" s="29">
        <v>3486760.9901510002</v>
      </c>
      <c r="F72" s="29">
        <v>3486760.9901510002</v>
      </c>
      <c r="G72" s="30" t="str">
        <f t="shared" si="1"/>
        <v/>
      </c>
      <c r="H72" s="30" t="str">
        <f t="shared" si="1"/>
        <v/>
      </c>
      <c r="I72" s="57"/>
    </row>
    <row r="73" spans="1:9" s="7" customFormat="1" ht="31.2">
      <c r="A73" s="26" t="s">
        <v>45</v>
      </c>
      <c r="B73" s="27" t="s">
        <v>91</v>
      </c>
      <c r="C73" s="40"/>
      <c r="D73" s="40"/>
      <c r="E73" s="29">
        <v>71422.719861999998</v>
      </c>
      <c r="F73" s="29">
        <v>71422.719861999998</v>
      </c>
      <c r="G73" s="30" t="str">
        <f t="shared" si="1"/>
        <v/>
      </c>
      <c r="H73" s="30" t="str">
        <f t="shared" si="1"/>
        <v/>
      </c>
    </row>
    <row r="74" spans="1:9" s="42" customFormat="1" ht="21" customHeight="1">
      <c r="A74" s="19" t="s">
        <v>4</v>
      </c>
      <c r="B74" s="20" t="s">
        <v>92</v>
      </c>
      <c r="C74" s="21"/>
      <c r="D74" s="21"/>
      <c r="E74" s="22">
        <v>57836.269961999998</v>
      </c>
      <c r="F74" s="22">
        <v>57836.269961999998</v>
      </c>
      <c r="G74" s="41" t="str">
        <f t="shared" ref="G74:H77" si="11">IFERROR(E74/C74,"")</f>
        <v/>
      </c>
      <c r="H74" s="41" t="str">
        <f t="shared" si="11"/>
        <v/>
      </c>
    </row>
    <row r="75" spans="1:9" s="6" customFormat="1" ht="21" customHeight="1">
      <c r="A75" s="19" t="s">
        <v>7</v>
      </c>
      <c r="B75" s="20" t="s">
        <v>93</v>
      </c>
      <c r="C75" s="21"/>
      <c r="D75" s="21"/>
      <c r="E75" s="22">
        <v>12996.620704999999</v>
      </c>
      <c r="F75" s="22">
        <v>12996.620704999999</v>
      </c>
      <c r="G75" s="23" t="str">
        <f t="shared" si="11"/>
        <v/>
      </c>
      <c r="H75" s="23" t="str">
        <f t="shared" si="11"/>
        <v/>
      </c>
    </row>
    <row r="76" spans="1:9" s="6" customFormat="1" ht="21" customHeight="1">
      <c r="A76" s="19" t="s">
        <v>9</v>
      </c>
      <c r="B76" s="20" t="s">
        <v>94</v>
      </c>
      <c r="C76" s="21"/>
      <c r="D76" s="21"/>
      <c r="E76" s="22">
        <v>3603520.3096790002</v>
      </c>
      <c r="F76" s="22">
        <v>3603520.3096790002</v>
      </c>
      <c r="G76" s="23" t="str">
        <f t="shared" si="11"/>
        <v/>
      </c>
      <c r="H76" s="23" t="str">
        <f t="shared" si="11"/>
        <v/>
      </c>
    </row>
    <row r="77" spans="1:9" s="6" customFormat="1">
      <c r="A77" s="58" t="s">
        <v>46</v>
      </c>
      <c r="B77" s="59" t="s">
        <v>95</v>
      </c>
      <c r="C77" s="60"/>
      <c r="D77" s="60"/>
      <c r="E77" s="61">
        <v>32453.732507000001</v>
      </c>
      <c r="F77" s="61">
        <v>32453.732507000001</v>
      </c>
      <c r="G77" s="62" t="str">
        <f t="shared" si="11"/>
        <v/>
      </c>
      <c r="H77" s="62" t="str">
        <f t="shared" si="11"/>
        <v/>
      </c>
    </row>
  </sheetData>
  <mergeCells count="8">
    <mergeCell ref="A3:H3"/>
    <mergeCell ref="F1:H1"/>
    <mergeCell ref="A2:H2"/>
    <mergeCell ref="A5:A6"/>
    <mergeCell ref="B5:B6"/>
    <mergeCell ref="C5:D5"/>
    <mergeCell ref="E5:F5"/>
    <mergeCell ref="G5:H5"/>
  </mergeCells>
  <pageMargins left="0.31496062992125984" right="0" top="0.74803149606299213" bottom="0.74803149606299213" header="0.31496062992125984" footer="0.31496062992125984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63</vt:lpstr>
      <vt:lpstr>'63'!Print_Titles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Đỗ Thị Hồng Thắm</cp:lastModifiedBy>
  <cp:lastPrinted>2023-12-26T00:54:04Z</cp:lastPrinted>
  <dcterms:created xsi:type="dcterms:W3CDTF">2017-04-26T02:19:00Z</dcterms:created>
  <dcterms:modified xsi:type="dcterms:W3CDTF">2023-12-26T02:11:30Z</dcterms:modified>
</cp:coreProperties>
</file>